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TS\Desktop\"/>
    </mc:Choice>
  </mc:AlternateContent>
  <bookViews>
    <workbookView xWindow="0" yWindow="0" windowWidth="20490" windowHeight="6255"/>
  </bookViews>
  <sheets>
    <sheet name="EVALUACION (JUNIO 2015)" sheetId="1" r:id="rId1"/>
  </sheets>
  <externalReferences>
    <externalReference r:id="rId2"/>
  </externalReferences>
  <definedNames>
    <definedName name="_xlnm.Print_Area" localSheetId="0">'EVALUACION (JUNIO 2015)'!$A$1:$P$94</definedName>
    <definedName name="_xlnm.Print_Titles" localSheetId="0">'EVALUACION (JUNIO 2015)'!$1:$10</definedName>
  </definedNames>
  <calcPr calcId="152511"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93" i="1" l="1"/>
  <c r="V94" i="1" s="1"/>
  <c r="V95" i="1" s="1"/>
  <c r="R93" i="1"/>
  <c r="S93" i="1" s="1"/>
  <c r="T93" i="1" s="1"/>
  <c r="P93" i="1"/>
  <c r="W94" i="1" s="1"/>
  <c r="W96" i="1" s="1"/>
  <c r="O93" i="1"/>
  <c r="O94" i="1" s="1"/>
  <c r="N93" i="1"/>
  <c r="F92" i="1"/>
  <c r="F91" i="1"/>
  <c r="F90" i="1"/>
  <c r="F89" i="1"/>
  <c r="F88" i="1"/>
  <c r="F87" i="1"/>
  <c r="F86" i="1"/>
  <c r="J85" i="1"/>
  <c r="F85" i="1"/>
  <c r="E85" i="1" s="1"/>
  <c r="F84" i="1"/>
  <c r="E83" i="1" s="1"/>
  <c r="D83" i="1" s="1"/>
  <c r="B83" i="1" s="1"/>
  <c r="J83" i="1"/>
  <c r="F83" i="1"/>
  <c r="F82" i="1"/>
  <c r="F81" i="1"/>
  <c r="J80" i="1"/>
  <c r="F80" i="1"/>
  <c r="E80" i="1" s="1"/>
  <c r="D78" i="1" s="1"/>
  <c r="B78" i="1" s="1"/>
  <c r="F79" i="1"/>
  <c r="E79" i="1"/>
  <c r="J78" i="1"/>
  <c r="F78" i="1"/>
  <c r="E78" i="1"/>
  <c r="J77" i="1"/>
  <c r="F77" i="1"/>
  <c r="E77" i="1"/>
  <c r="J76" i="1"/>
  <c r="F76" i="1"/>
  <c r="E76" i="1"/>
  <c r="J75" i="1"/>
  <c r="F75" i="1"/>
  <c r="E75" i="1" s="1"/>
  <c r="D75" i="1" s="1"/>
  <c r="B75" i="1" s="1"/>
  <c r="F74" i="1"/>
  <c r="F73" i="1"/>
  <c r="F72" i="1"/>
  <c r="J71" i="1"/>
  <c r="F71" i="1"/>
  <c r="E71" i="1" s="1"/>
  <c r="F70" i="1"/>
  <c r="F69" i="1"/>
  <c r="F68" i="1"/>
  <c r="F67" i="1"/>
  <c r="J66" i="1"/>
  <c r="F66" i="1"/>
  <c r="E66" i="1"/>
  <c r="J65" i="1"/>
  <c r="F65" i="1"/>
  <c r="E65" i="1" s="1"/>
  <c r="F64" i="1"/>
  <c r="J63" i="1"/>
  <c r="F63" i="1"/>
  <c r="E63" i="1" s="1"/>
  <c r="J62" i="1"/>
  <c r="F62" i="1"/>
  <c r="E62" i="1"/>
  <c r="J61" i="1"/>
  <c r="F61" i="1"/>
  <c r="E61" i="1" s="1"/>
  <c r="J60" i="1"/>
  <c r="F60" i="1"/>
  <c r="E60" i="1"/>
  <c r="F59" i="1"/>
  <c r="F58" i="1"/>
  <c r="F57" i="1"/>
  <c r="E56" i="1" s="1"/>
  <c r="J56" i="1"/>
  <c r="F56" i="1"/>
  <c r="J55" i="1"/>
  <c r="F55" i="1"/>
  <c r="J54" i="1"/>
  <c r="F54" i="1"/>
  <c r="E54" i="1" s="1"/>
  <c r="F53" i="1"/>
  <c r="F52" i="1"/>
  <c r="E51" i="1" s="1"/>
  <c r="J51" i="1"/>
  <c r="F51" i="1"/>
  <c r="F50" i="1"/>
  <c r="E49" i="1" s="1"/>
  <c r="J49" i="1"/>
  <c r="F49" i="1"/>
  <c r="F48" i="1"/>
  <c r="E48" i="1"/>
  <c r="J47" i="1"/>
  <c r="F47" i="1"/>
  <c r="F46" i="1"/>
  <c r="E45" i="1" s="1"/>
  <c r="J45" i="1"/>
  <c r="F45" i="1"/>
  <c r="F44" i="1"/>
  <c r="E44" i="1"/>
  <c r="F43" i="1"/>
  <c r="E43" i="1"/>
  <c r="F42" i="1"/>
  <c r="E42" i="1"/>
  <c r="F41" i="1"/>
  <c r="E41" i="1"/>
  <c r="F40" i="1"/>
  <c r="E40" i="1"/>
  <c r="F39" i="1"/>
  <c r="E39" i="1"/>
  <c r="J38" i="1"/>
  <c r="F38" i="1"/>
  <c r="E38" i="1" s="1"/>
  <c r="D38" i="1" s="1"/>
  <c r="B38" i="1" s="1"/>
  <c r="J37" i="1"/>
  <c r="F37" i="1"/>
  <c r="E37" i="1"/>
  <c r="J36" i="1"/>
  <c r="F36" i="1"/>
  <c r="E36" i="1" s="1"/>
  <c r="F35" i="1"/>
  <c r="E35" i="1"/>
  <c r="J34" i="1"/>
  <c r="F34" i="1"/>
  <c r="E34" i="1"/>
  <c r="F33" i="1"/>
  <c r="E33" i="1"/>
  <c r="F32" i="1"/>
  <c r="E32" i="1"/>
  <c r="F31" i="1"/>
  <c r="E31" i="1"/>
  <c r="J30" i="1"/>
  <c r="F30" i="1"/>
  <c r="E30" i="1"/>
  <c r="J29" i="1"/>
  <c r="F29" i="1"/>
  <c r="E29" i="1"/>
  <c r="F28" i="1"/>
  <c r="F27" i="1"/>
  <c r="F26" i="1"/>
  <c r="J25" i="1"/>
  <c r="F25" i="1"/>
  <c r="E25" i="1"/>
  <c r="D25" i="1" s="1"/>
  <c r="B25" i="1" s="1"/>
  <c r="J24" i="1"/>
  <c r="F24" i="1"/>
  <c r="F23" i="1"/>
  <c r="F22" i="1"/>
  <c r="F21" i="1"/>
  <c r="F20" i="1"/>
  <c r="F19" i="1"/>
  <c r="F18" i="1"/>
  <c r="J17" i="1"/>
  <c r="F17" i="1"/>
  <c r="E17" i="1" s="1"/>
  <c r="F16" i="1"/>
  <c r="F15" i="1"/>
  <c r="F14" i="1"/>
  <c r="F13" i="1"/>
  <c r="F12" i="1"/>
  <c r="J11" i="1"/>
  <c r="F11" i="1"/>
  <c r="E11" i="1" s="1"/>
  <c r="M94" i="1" l="1"/>
  <c r="U94" i="1"/>
  <c r="D63" i="1"/>
  <c r="B63" i="1" s="1"/>
  <c r="D56" i="1"/>
  <c r="B56" i="1" s="1"/>
  <c r="D66" i="1"/>
  <c r="B66" i="1" s="1"/>
  <c r="D11" i="1"/>
  <c r="E94" i="1"/>
  <c r="P97" i="1"/>
  <c r="P98" i="1" s="1"/>
  <c r="P99" i="1" s="1"/>
  <c r="D93" i="1" l="1"/>
  <c r="B11" i="1"/>
  <c r="B93" i="1" s="1"/>
</calcChain>
</file>

<file path=xl/comments1.xml><?xml version="1.0" encoding="utf-8"?>
<comments xmlns="http://schemas.openxmlformats.org/spreadsheetml/2006/main">
  <authors>
    <author>sistemas</author>
    <author>UTS</author>
  </authors>
  <commentList>
    <comment ref="O6" authorId="0" shapeId="0">
      <text>
        <r>
          <rPr>
            <b/>
            <sz val="8"/>
            <color indexed="81"/>
            <rFont val="Tahoma"/>
            <family val="2"/>
          </rPr>
          <t xml:space="preserve">Fuente: Dirección Financiera - Presupuesto Institucional 
</t>
        </r>
        <r>
          <rPr>
            <sz val="8"/>
            <color indexed="81"/>
            <rFont val="Tahoma"/>
            <family val="2"/>
          </rPr>
          <t xml:space="preserve">
</t>
        </r>
      </text>
    </comment>
    <comment ref="M11" authorId="1" shapeId="0">
      <text>
        <r>
          <rPr>
            <b/>
            <sz val="9"/>
            <color indexed="81"/>
            <rFont val="Tahoma"/>
            <family val="2"/>
          </rPr>
          <t xml:space="preserve">UTS: 
</t>
        </r>
        <r>
          <rPr>
            <sz val="9"/>
            <color indexed="81"/>
            <rFont val="Tahoma"/>
            <family val="2"/>
          </rPr>
          <t>Se adelantaron los contratos de cesión de derechos de 2 aplicativos Software y 2 Algoritmos, se espera dar continuidad al siguiente paso que es el registro ante la Dirección Nacional de Derechos de Autor   de los productos a desarrollarse con un propósito específico. Se espera que a Diciembre de este año los aplicativos software se encuentren en pleno funcionamiento y validados, ellos son:
Algoritmos de Control Adaptativo por modelo de referencia para un laboratorio remoto de sistemas de control avanzados a través de RENATA - DIGICON_MRAC
Algoritmos de Control Fuzzy Proporcional Derivativo para un laboratorio remoto de sistemas de control avanzados a través de RENATA - DIGICON_FUPD.
Aplicativo Software para medir la velocidad y el coeficiente de dispersión longitudinal de un rio – AQUADISP.
Aplicativo software para medir el área transversal y el caudal de un rio – AQHSAR.</t>
        </r>
      </text>
    </comment>
    <comment ref="M12" authorId="1" shapeId="0">
      <text>
        <r>
          <rPr>
            <b/>
            <sz val="9"/>
            <color indexed="81"/>
            <rFont val="Tahoma"/>
            <family val="2"/>
          </rPr>
          <t>UTS:</t>
        </r>
        <r>
          <rPr>
            <sz val="9"/>
            <color indexed="81"/>
            <rFont val="Tahoma"/>
            <family val="2"/>
          </rPr>
          <t xml:space="preserve">
Se trabaja en la propuesta de la Validación de un controlador basado en la técnica QFT para ser implementado en una tarjeta controladora de un destilador de bioetanol con monitorización a través de RENATA.</t>
        </r>
      </text>
    </comment>
    <comment ref="M13" authorId="1" shapeId="0">
      <text>
        <r>
          <rPr>
            <b/>
            <sz val="9"/>
            <color indexed="81"/>
            <rFont val="Tahoma"/>
            <family val="2"/>
          </rPr>
          <t>UTS:</t>
        </r>
        <r>
          <rPr>
            <sz val="9"/>
            <color indexed="81"/>
            <rFont val="Tahoma"/>
            <family val="2"/>
          </rPr>
          <t xml:space="preserve">
Se adelantaron conversaciones con: CORPOICA, ECOCACAO, ASOFRUCOL y ASOMOCRI con el fin de constituir convenios que contribuyan al desarrollo de los proyectos “Proyecto de intervención en ciencia, tecnología e innovación para mejorar el proceso productivo de la mora en el departamento de Santander” y "Estrategia de tecnificación del proceso de beneficio del cacao para mejorar la calidad del cacao seco de los productores de Santander". </t>
        </r>
      </text>
    </comment>
    <comment ref="M14" authorId="1" shapeId="0">
      <text>
        <r>
          <rPr>
            <b/>
            <sz val="9"/>
            <color indexed="81"/>
            <rFont val="Tahoma"/>
            <family val="2"/>
          </rPr>
          <t>UTS:</t>
        </r>
        <r>
          <rPr>
            <sz val="9"/>
            <color indexed="81"/>
            <rFont val="Tahoma"/>
            <family val="2"/>
          </rPr>
          <t xml:space="preserve">
Se trabaja en la propuesta de una Validación de un controlador basado en la técnica QFT para ser implementado en una tarjeta controladora de un destilador de bioetanol con monitorización a través de RENATA.</t>
        </r>
      </text>
    </comment>
    <comment ref="M15" authorId="1" shapeId="0">
      <text>
        <r>
          <rPr>
            <b/>
            <sz val="9"/>
            <color indexed="81"/>
            <rFont val="Tahoma"/>
            <family val="2"/>
          </rPr>
          <t>UTS:</t>
        </r>
        <r>
          <rPr>
            <sz val="9"/>
            <color indexed="81"/>
            <rFont val="Tahoma"/>
            <family val="2"/>
          </rPr>
          <t xml:space="preserve">
Se viene participando de manera activa desde la institución en especial desde la Dirección de Investigaciones en las mesas de trabajo de la Oficina de Transferencia Tecnológica –OTRI Estratégica del Oriente, en lo que va de este año se recibió un informe verbal de la Doctora Diana Carolina Mora, Par externa de COLCIENCIAS quien realizó la evaluación de este año del proyecto de creación de la OTRI Estratégica de Oriente.</t>
        </r>
      </text>
    </comment>
    <comment ref="M16" authorId="1" shapeId="0">
      <text>
        <r>
          <rPr>
            <b/>
            <sz val="9"/>
            <color indexed="81"/>
            <rFont val="Tahoma"/>
            <family val="2"/>
          </rPr>
          <t>UTS:</t>
        </r>
        <r>
          <rPr>
            <sz val="9"/>
            <color indexed="81"/>
            <rFont val="Tahoma"/>
            <family val="2"/>
          </rPr>
          <t xml:space="preserve">
En este momento se cuenta con el acceso directo a la herramienta PIVOT COS Funding, la cual permite al investigador contactarse con investigadores nacionales e internacionales y de esta manera conseguir bibliografía especializada.
Además se cuenta con la vinculación a UNIRED, a través de la cual se puede hacer intercambio de material bibliográfico con otras instituciones vinculadas.
</t>
        </r>
      </text>
    </comment>
    <comment ref="M17" authorId="1" shapeId="0">
      <text>
        <r>
          <rPr>
            <b/>
            <sz val="9"/>
            <color indexed="81"/>
            <rFont val="Tahoma"/>
            <family val="2"/>
          </rPr>
          <t>UTS:</t>
        </r>
        <r>
          <rPr>
            <sz val="9"/>
            <color indexed="81"/>
            <rFont val="Tahoma"/>
            <family val="2"/>
          </rPr>
          <t xml:space="preserve">
Se adelantó la gestión para traer desde la ciudad de Cali y Montería dos conferenciantes para la participación en simposio dentro de un Congreso Nacional de Biología. </t>
        </r>
      </text>
    </comment>
    <comment ref="M18" authorId="1" shapeId="0">
      <text>
        <r>
          <rPr>
            <b/>
            <sz val="9"/>
            <color indexed="81"/>
            <rFont val="Tahoma"/>
            <family val="2"/>
          </rPr>
          <t>UTS:</t>
        </r>
        <r>
          <rPr>
            <sz val="9"/>
            <color indexed="81"/>
            <rFont val="Tahoma"/>
            <family val="2"/>
          </rPr>
          <t xml:space="preserve">
En la visita oficial por parte de la Universidad Francesa UNIVERSIDAD DE L´HAVRE, se plasmaron algunas opciones de avanzar en las siguientes líneas de trabajo propias de la competencia de investigaciones :
Consultoría conjunta
Investigación aplicada
Revisión conjunta del Banco de Proyectos con el fin de articularlos.</t>
        </r>
      </text>
    </comment>
    <comment ref="M19" authorId="1" shapeId="0">
      <text>
        <r>
          <rPr>
            <b/>
            <sz val="9"/>
            <color indexed="81"/>
            <rFont val="Tahoma"/>
            <family val="2"/>
          </rPr>
          <t>UTS:</t>
        </r>
        <r>
          <rPr>
            <sz val="9"/>
            <color indexed="81"/>
            <rFont val="Tahoma"/>
            <family val="2"/>
          </rPr>
          <t xml:space="preserve">
Se cuenta con la publicación del artículo titulado: “Evolución de la responsabilidad Social empresarial y la experiencia en el sector Financiero” producido por el docente Yesid Fernando Pabón Serrano perteneciente a la Coordinación de Banca, la publicación se realizó en la revista TEMAS</t>
        </r>
      </text>
    </comment>
    <comment ref="M20" authorId="1" shapeId="0">
      <text>
        <r>
          <rPr>
            <b/>
            <sz val="9"/>
            <color indexed="81"/>
            <rFont val="Tahoma"/>
            <family val="2"/>
          </rPr>
          <t>UTS:</t>
        </r>
        <r>
          <rPr>
            <sz val="9"/>
            <color indexed="81"/>
            <rFont val="Tahoma"/>
            <family val="2"/>
          </rPr>
          <t xml:space="preserve">
  Se realizó la presentación de la ponencia por parte de la Docente Alba Patricia Guzmán Duque en el Congreso CIEDUC2015 con el trabajo “EDUTAINMENT Y SERIOUS GAMES: ENTORNOS LÚDICOS PARA POTENCIAR LA ADQUISICIÓN DE CONOCIMIENTOS CIENTÍFICOS”. Celebrado en Bogotá entre el 19 y el 21 de mayo del presente año.
 Se tiene aprobada la ponencia “La educación vocacional en Santander (1940 -1965)” para ser presentada en el XVII Congreso Colombiano de Historia, esta ponencia se encuentra aceptada y aún está pendiente la aprobación definitiva del documento objeto de la presentación.</t>
        </r>
      </text>
    </comment>
    <comment ref="M21" authorId="1" shapeId="0">
      <text>
        <r>
          <rPr>
            <b/>
            <sz val="9"/>
            <color indexed="81"/>
            <rFont val="Tahoma"/>
            <family val="2"/>
          </rPr>
          <t>UTS:</t>
        </r>
        <r>
          <rPr>
            <sz val="9"/>
            <color indexed="81"/>
            <rFont val="Tahoma"/>
            <family val="2"/>
          </rPr>
          <t xml:space="preserve">
Se vinculó una Joven Investigadora, para el programa de Contaduría Pública, quien realizará el proyecto: “Metodología para elaborar presupuesto de efectivo en las empresas de la industria de confección textil en Bucaramanga, soportada en una herramienta tecnológica”.</t>
        </r>
      </text>
    </comment>
    <comment ref="M22" authorId="1" shapeId="0">
      <text>
        <r>
          <rPr>
            <b/>
            <sz val="9"/>
            <color indexed="81"/>
            <rFont val="Tahoma"/>
            <family val="2"/>
          </rPr>
          <t>UTS:</t>
        </r>
        <r>
          <rPr>
            <sz val="9"/>
            <color indexed="81"/>
            <rFont val="Tahoma"/>
            <family val="2"/>
          </rPr>
          <t xml:space="preserve">
 Desde el semillero de estudiantes Pensar se realizó la convocatoria  por los salones de los diferentes cursos académicos en los niveles de  formación de segundo, tercer, cuarto y quinto semestre,  la actividad se registró  el día 05 de Marzo del 2015, con la presencia del Coordinador del programa Doctor Luis Carlos Cajamarca. 
 Inducción a los nuevos integrantes del semillero PENSAR, para unificar criterios en el proceso investigativo y proyectar la planeación para el semestre en curso, permitiendo identificar las ideas de investigación que cada uno quiera llevar y direccionándolos a las líneas del grupo de investigación del grupo GICSE.
 Desde el semillero PENSAR, del programa de Tecnología en Gestión Empresarial se abrió espacios para los estudiantes de los semestres 2 y 5 para una capacitación de cómo desarrollar los objetivos generales y específicos dentro de una propuesta de investigación, basado en la taxonomía del BLOOM, permitiéndole a los participantes de los semilleros contar con las herramientas para el desarrollo adecuado y pertinente de los objetivos dentro de un proyecto de investigación.
 Socialización con los estudiantes del semillero PENSAR, de las plantillas para la formulación de la propuesta de investigación de los estudiantes  que se encuentran en la etapa final de su investigación.(5to y 6to semestre de la tecnología )
 Se realizó un encuentro con todos los integrantes del semillero PENSAR, con el fin de compartir experiencias en todo el proceso investigativo que cada uno de los integrantes llevan en curso.
</t>
        </r>
      </text>
    </comment>
    <comment ref="M23" authorId="1" shapeId="0">
      <text>
        <r>
          <rPr>
            <b/>
            <sz val="9"/>
            <color indexed="81"/>
            <rFont val="Tahoma"/>
            <family val="2"/>
          </rPr>
          <t>UTS:</t>
        </r>
        <r>
          <rPr>
            <sz val="9"/>
            <color indexed="81"/>
            <rFont val="Tahoma"/>
            <family val="2"/>
          </rPr>
          <t xml:space="preserve">
Se han gestionado planteamientos en proyectos integradores y proyectos de aula, que buscan que los estudiantes se adentren en lo que requiere un proceso de investigación a través de la solución de problemas específicos. Estos problemas son planteados minuciosamente de acuerdo al nivel académico de los estudiantes a los que se les presentan cada uno de estas problemáticas.</t>
        </r>
      </text>
    </comment>
    <comment ref="M24" authorId="1" shapeId="0">
      <text>
        <r>
          <rPr>
            <b/>
            <sz val="9"/>
            <color indexed="81"/>
            <rFont val="Tahoma"/>
            <family val="2"/>
          </rPr>
          <t>UTS:</t>
        </r>
        <r>
          <rPr>
            <sz val="9"/>
            <color indexed="81"/>
            <rFont val="Tahoma"/>
            <family val="2"/>
          </rPr>
          <t xml:space="preserve">
La institución participo en la convocatoria de reconocimiento de grupos de investigación de COLCIENCIAS la cual se realizó en el último trimestres del 2014 alcanzando el reconocimiento de tres grupos de investigación:
• Grupo de Investigación en Ingeniería del Software (GRIIS)
• Grupo de Investigación en Control Avanzado (GICAV)
• Grupo de Investigación en Ciencias Socioeconómicas y Empresarial (GICSE)
El cual se alcanzó en el mes de febrero de 2015
</t>
        </r>
      </text>
    </comment>
    <comment ref="M25" authorId="1" shapeId="0">
      <text>
        <r>
          <rPr>
            <b/>
            <sz val="9"/>
            <color indexed="81"/>
            <rFont val="Tahoma"/>
            <family val="2"/>
          </rPr>
          <t>UTS:</t>
        </r>
        <r>
          <rPr>
            <sz val="9"/>
            <color indexed="81"/>
            <rFont val="Tahoma"/>
            <family val="2"/>
          </rPr>
          <t xml:space="preserve">
En el programa de Electrónica se terminó la revisión de las categorías Trascendencia y Equidad de la matriz de evaluación curricular en todas las variables.</t>
        </r>
      </text>
    </comment>
    <comment ref="M26" authorId="1" shapeId="0">
      <text>
        <r>
          <rPr>
            <b/>
            <sz val="9"/>
            <color indexed="81"/>
            <rFont val="Tahoma"/>
            <family val="2"/>
          </rPr>
          <t>UTS:</t>
        </r>
        <r>
          <rPr>
            <sz val="9"/>
            <color indexed="81"/>
            <rFont val="Tahoma"/>
            <family val="2"/>
          </rPr>
          <t xml:space="preserve">
No se dispusieron profesores para el desarrollo de la evaluación curricular en ninguno de los programas académicos para el primer semestre.</t>
        </r>
      </text>
    </comment>
    <comment ref="M27" authorId="1" shapeId="0">
      <text>
        <r>
          <rPr>
            <b/>
            <sz val="9"/>
            <color indexed="81"/>
            <rFont val="Tahoma"/>
            <family val="2"/>
          </rPr>
          <t>UTS:</t>
        </r>
        <r>
          <rPr>
            <sz val="9"/>
            <color indexed="81"/>
            <rFont val="Tahoma"/>
            <family val="2"/>
          </rPr>
          <t xml:space="preserve">
Se realizó el Taller de capacitación sobre PEI-UTS en el primer semestre académico con 29 docentes de los cuales se certificaron 13.</t>
        </r>
      </text>
    </comment>
    <comment ref="M28" authorId="1" shapeId="0">
      <text>
        <r>
          <rPr>
            <b/>
            <sz val="9"/>
            <color indexed="81"/>
            <rFont val="Tahoma"/>
            <family val="2"/>
          </rPr>
          <t>UTS:</t>
        </r>
        <r>
          <rPr>
            <sz val="9"/>
            <color indexed="81"/>
            <rFont val="Tahoma"/>
            <family val="2"/>
          </rPr>
          <t xml:space="preserve">
Durante el período intersemestral un panel para anlizar aspectos relevantes del proyecto educativo institucional.
Número de participantes: 20
</t>
        </r>
      </text>
    </comment>
    <comment ref="M29" authorId="1" shapeId="0">
      <text>
        <r>
          <rPr>
            <b/>
            <sz val="9"/>
            <color indexed="81"/>
            <rFont val="Tahoma"/>
            <family val="2"/>
          </rPr>
          <t>UTS:</t>
        </r>
        <r>
          <rPr>
            <sz val="9"/>
            <color indexed="81"/>
            <rFont val="Tahoma"/>
            <family val="2"/>
          </rPr>
          <t xml:space="preserve">
En la sede BUCARAMANGA se capacitaron 16 docentes en Planeación de la Docencia, 10 docentes en Diseño de Instrumentos de Evaluación, 8 docentes en Gestión del Conocimiento y uso de TIC, 15 docentes en Habilidades Docentes, 13 docentes en Diseño de Cursos Virtuales y 13 docentes de PEI-UTS. </t>
        </r>
      </text>
    </comment>
    <comment ref="M30" authorId="1" shapeId="0">
      <text>
        <r>
          <rPr>
            <b/>
            <sz val="9"/>
            <color indexed="81"/>
            <rFont val="Tahoma"/>
            <family val="2"/>
          </rPr>
          <t>UTS:</t>
        </r>
        <r>
          <rPr>
            <sz val="9"/>
            <color indexed="81"/>
            <rFont val="Tahoma"/>
            <family val="2"/>
          </rPr>
          <t xml:space="preserve">
En el curso de Habilidades Matemáticas participaron un total de 283 estudiantes y en el Curso de Habilidades Lecto-escritoras participaron un total de 164 estudiantes. Para un total de 451 estudiantes</t>
        </r>
      </text>
    </comment>
    <comment ref="M31" authorId="1" shapeId="0">
      <text>
        <r>
          <rPr>
            <b/>
            <sz val="9"/>
            <color indexed="81"/>
            <rFont val="Tahoma"/>
            <family val="2"/>
          </rPr>
          <t>UTS:</t>
        </r>
        <r>
          <rPr>
            <sz val="9"/>
            <color indexed="81"/>
            <rFont val="Tahoma"/>
            <family val="2"/>
          </rPr>
          <t xml:space="preserve">
4.095 estudiantes realizaron las estrategias en el proyecto PILE para el desarrollo de competencias Lecto-escritoras.</t>
        </r>
      </text>
    </comment>
    <comment ref="M32" authorId="1" shapeId="0">
      <text>
        <r>
          <rPr>
            <b/>
            <sz val="9"/>
            <color indexed="81"/>
            <rFont val="Tahoma"/>
            <family val="2"/>
          </rPr>
          <t>UTS:</t>
        </r>
        <r>
          <rPr>
            <sz val="9"/>
            <color indexed="81"/>
            <rFont val="Tahoma"/>
            <family val="2"/>
          </rPr>
          <t xml:space="preserve">
En los programa de: Electromecánica, Recursos Ambientales, Ingeniería Ambiental, Contaduría Pública, Contabilidad Financiera, Administración de Empresas, Departamento de Ciencias Básicas y Departamento de Humanidades, se desarrollaron las siguientes actividades de acompañamiento a docentes: Revisión de plan de aula, Revisión de examen parcial u Observación en el aula, a un total de 167 docentes.</t>
        </r>
      </text>
    </comment>
    <comment ref="M33" authorId="1" shapeId="0">
      <text>
        <r>
          <rPr>
            <b/>
            <sz val="9"/>
            <color indexed="81"/>
            <rFont val="Tahoma"/>
            <family val="2"/>
          </rPr>
          <t>UTS:</t>
        </r>
        <r>
          <rPr>
            <sz val="9"/>
            <color indexed="81"/>
            <rFont val="Tahoma"/>
            <family val="2"/>
          </rPr>
          <t xml:space="preserve">
Se tiene el avance del análisis de frecuencias de las variables objeto de estudio.</t>
        </r>
      </text>
    </comment>
    <comment ref="M34" authorId="1" shapeId="0">
      <text>
        <r>
          <rPr>
            <b/>
            <sz val="9"/>
            <color indexed="81"/>
            <rFont val="Tahoma"/>
            <family val="2"/>
          </rPr>
          <t>UTS:</t>
        </r>
        <r>
          <rPr>
            <sz val="9"/>
            <color indexed="81"/>
            <rFont val="Tahoma"/>
            <family val="2"/>
          </rPr>
          <t xml:space="preserve">
En el Departamento de Ciencias Básicas se están implementando Blogs en las asignaturas Matemática Básica, Cálculo diferencial, Cálculo integral, Trigonometría y Geometría Analítica, Estadística, Mecánica, Química inorgánica, Álgebra Superior y Biología. En el Departamento de Humanidades están implementando blogs en las asignaturas Ciencia, tecnología y Sociedad, Arte, Cultura y Sociedad, Construcción de Ciudadanía y Habilidades de Lectura y Escritura. En la Facultad de Ciencias Socioeconómicas y Empresariales se están implementando blogs en las asignaturas Administración General, Contabilidad General, Laboratorio Contable, Laboratorio de Diseño Publicitario, Sistemas de Información, Tributaria II, Fundamentos de Marketing, Economía y Empresa, Procesos Administrativos, Costos y presupuestos, Análisis de Crédito, Administración de Producción y Matemática Financiera. En la Facultad Ciencias Naturales e Ingenierías se están implementando blogs en las asignaturas Lógica y Algoritmos, Recurso Agua, Planeación de Sistemas Informáticos, Materiales, Industria Petrolera Colombiana, Sistemas Operativos, Química de Hidrocarburos y Evaluación de Impactos Ambientales.</t>
        </r>
      </text>
    </comment>
    <comment ref="M35" authorId="1" shapeId="0">
      <text>
        <r>
          <rPr>
            <b/>
            <sz val="9"/>
            <color indexed="81"/>
            <rFont val="Tahoma"/>
            <family val="2"/>
          </rPr>
          <t>UTS:</t>
        </r>
        <r>
          <rPr>
            <sz val="9"/>
            <color indexed="81"/>
            <rFont val="Tahoma"/>
            <family val="2"/>
          </rPr>
          <t xml:space="preserve">
En el Departamento de Ciencias Básicas se está implementando el curso de Matemática Básica y en la Facultad de Ciencias Naturales e Ingenierías se están implementando el curso de Dibujo Computarizado. </t>
        </r>
      </text>
    </comment>
    <comment ref="M36" authorId="1" shapeId="0">
      <text>
        <r>
          <rPr>
            <b/>
            <sz val="9"/>
            <color indexed="81"/>
            <rFont val="Tahoma"/>
            <family val="2"/>
          </rPr>
          <t>UTS:</t>
        </r>
        <r>
          <rPr>
            <sz val="9"/>
            <color indexed="81"/>
            <rFont val="Tahoma"/>
            <family val="2"/>
          </rPr>
          <t xml:space="preserve">
El proceso inicia con los programas de Electrónica y Administración de Empresas, para este año se incorporaron los programas de Electromecánica, Topografía  y Contaduría Pública.</t>
        </r>
      </text>
    </comment>
    <comment ref="M37" authorId="1" shapeId="0">
      <text>
        <r>
          <rPr>
            <b/>
            <sz val="9"/>
            <color indexed="81"/>
            <rFont val="Tahoma"/>
            <family val="2"/>
          </rPr>
          <t>UTS:</t>
        </r>
        <r>
          <rPr>
            <sz val="9"/>
            <color indexed="81"/>
            <rFont val="Tahoma"/>
            <family val="2"/>
          </rPr>
          <t xml:space="preserve">
Se han ofrecido cuatro (4) seminarios a los estudiantes de la facultad de ciencias socioeconómicas, como opción de grado, por otro lado, se ha ofertado la asignatura cátedra UTS a estudiantes matriculados en la modalidad virtual.
Igualmente se está trabajando en el documento de las condiciones mínimas para la creación de la tecnología en contabilidad financiera internacional en modalidad on–line.
</t>
        </r>
      </text>
    </comment>
    <comment ref="M38" authorId="1" shapeId="0">
      <text>
        <r>
          <rPr>
            <b/>
            <sz val="9"/>
            <color indexed="81"/>
            <rFont val="Tahoma"/>
            <family val="2"/>
          </rPr>
          <t>UTS:</t>
        </r>
        <r>
          <rPr>
            <sz val="9"/>
            <color indexed="81"/>
            <rFont val="Tahoma"/>
            <family val="2"/>
          </rPr>
          <t xml:space="preserve">
Docentes vinculados con Maestría: 165.
Docentes vinculados con Doctorado: 11.
</t>
        </r>
      </text>
    </comment>
    <comment ref="M39" authorId="1" shapeId="0">
      <text>
        <r>
          <rPr>
            <b/>
            <sz val="9"/>
            <color indexed="81"/>
            <rFont val="Tahoma"/>
            <family val="2"/>
          </rPr>
          <t>UTS:</t>
        </r>
        <r>
          <rPr>
            <sz val="9"/>
            <color indexed="81"/>
            <rFont val="Tahoma"/>
            <family val="2"/>
          </rPr>
          <t xml:space="preserve">
Se trabajaron 6 proyectos en la Facultad de Ciencias Naturales e Ingenierías los cuales se desarrollaron con el acompañamiento de 7 docentes.
Se trabajaron 4 proyectos en la Facultad de Ciencias Socioeconómicas y Empresariales los cuales se desarrollaron con el acompañamiento de 5 docentes.
</t>
        </r>
      </text>
    </comment>
    <comment ref="M40" authorId="1" shapeId="0">
      <text>
        <r>
          <rPr>
            <b/>
            <sz val="9"/>
            <color indexed="81"/>
            <rFont val="Tahoma"/>
            <family val="2"/>
          </rPr>
          <t>UTS:</t>
        </r>
        <r>
          <rPr>
            <sz val="9"/>
            <color indexed="81"/>
            <rFont val="Tahoma"/>
            <family val="2"/>
          </rPr>
          <t xml:space="preserve">
Actualmente se cuenta con dos (2) docentes tiempo completo.</t>
        </r>
      </text>
    </comment>
    <comment ref="M41" authorId="1" shapeId="0">
      <text>
        <r>
          <rPr>
            <b/>
            <sz val="9"/>
            <color indexed="81"/>
            <rFont val="Tahoma"/>
            <family val="2"/>
          </rPr>
          <t>UTS:</t>
        </r>
        <r>
          <rPr>
            <sz val="9"/>
            <color indexed="81"/>
            <rFont val="Tahoma"/>
            <family val="2"/>
          </rPr>
          <t xml:space="preserve">
En las Unidades Tecnológicas de Santander en Barrancabermeja cuenta con un (1) docente tiempo completo con esta dedicación.</t>
        </r>
      </text>
    </comment>
    <comment ref="M42" authorId="1" shapeId="0">
      <text>
        <r>
          <rPr>
            <b/>
            <sz val="9"/>
            <color indexed="81"/>
            <rFont val="Tahoma"/>
            <family val="2"/>
          </rPr>
          <t>UTS:</t>
        </r>
        <r>
          <rPr>
            <sz val="9"/>
            <color indexed="81"/>
            <rFont val="Tahoma"/>
            <family val="2"/>
          </rPr>
          <t xml:space="preserve">
Actualmente la Institución cuenta con 135 docentes tiempo completo contratados a 11 meses. </t>
        </r>
      </text>
    </comment>
    <comment ref="M43" authorId="1" shapeId="0">
      <text>
        <r>
          <rPr>
            <b/>
            <sz val="9"/>
            <color indexed="81"/>
            <rFont val="Tahoma"/>
            <family val="2"/>
          </rPr>
          <t>UTS:</t>
        </r>
        <r>
          <rPr>
            <sz val="9"/>
            <color indexed="81"/>
            <rFont val="Tahoma"/>
            <family val="2"/>
          </rPr>
          <t xml:space="preserve">
Actualmente la Institución cuenta con 23 docentes  para el fortalecimiento de la investigación.</t>
        </r>
      </text>
    </comment>
    <comment ref="M44" authorId="1" shapeId="0">
      <text>
        <r>
          <rPr>
            <b/>
            <sz val="9"/>
            <color indexed="81"/>
            <rFont val="Tahoma"/>
            <family val="2"/>
          </rPr>
          <t>UTS:</t>
        </r>
        <r>
          <rPr>
            <sz val="9"/>
            <color indexed="81"/>
            <rFont val="Tahoma"/>
            <family val="2"/>
          </rPr>
          <t xml:space="preserve">
En las Unidades Tecnológicas de Santander en Barrancabermeja cuenta con un (1) docente tiempo completo con esta dedicación.</t>
        </r>
      </text>
    </comment>
    <comment ref="M45" authorId="1" shapeId="0">
      <text>
        <r>
          <rPr>
            <b/>
            <sz val="9"/>
            <color indexed="81"/>
            <rFont val="Tahoma"/>
            <family val="2"/>
          </rPr>
          <t>UTS:</t>
        </r>
        <r>
          <rPr>
            <sz val="9"/>
            <color indexed="81"/>
            <rFont val="Tahoma"/>
            <family val="2"/>
          </rPr>
          <t xml:space="preserve">
Se programó para el día 03 de julio una jornada de inducción y reinducción a todos los docentes de información sobre los aspectos institucionales.</t>
        </r>
      </text>
    </comment>
    <comment ref="M46" authorId="1" shapeId="0">
      <text>
        <r>
          <rPr>
            <b/>
            <sz val="9"/>
            <color indexed="81"/>
            <rFont val="Tahoma"/>
            <family val="2"/>
          </rPr>
          <t>UTS:</t>
        </r>
        <r>
          <rPr>
            <sz val="9"/>
            <color indexed="81"/>
            <rFont val="Tahoma"/>
            <family val="2"/>
          </rPr>
          <t xml:space="preserve">
No se han tenido convenios en los cuales se pueda hacer formación pos gradual.</t>
        </r>
      </text>
    </comment>
    <comment ref="M47" authorId="1" shapeId="0">
      <text>
        <r>
          <rPr>
            <b/>
            <sz val="9"/>
            <color indexed="81"/>
            <rFont val="Tahoma"/>
            <family val="2"/>
          </rPr>
          <t>UTS:</t>
        </r>
        <r>
          <rPr>
            <sz val="9"/>
            <color indexed="81"/>
            <rFont val="Tahoma"/>
            <family val="2"/>
          </rPr>
          <t xml:space="preserve">
Se espera que al finalizar el año se abra nuevamente la convocatoria para que los docentes presenten las publicaciones y productos en los cuales han venido trabajando.</t>
        </r>
      </text>
    </comment>
    <comment ref="M48" authorId="1" shapeId="0">
      <text>
        <r>
          <rPr>
            <b/>
            <sz val="9"/>
            <color indexed="81"/>
            <rFont val="Tahoma"/>
            <family val="2"/>
          </rPr>
          <t>UTS:</t>
        </r>
        <r>
          <rPr>
            <sz val="9"/>
            <color indexed="81"/>
            <rFont val="Tahoma"/>
            <family val="2"/>
          </rPr>
          <t xml:space="preserve">
Se adelantó el trámite de 3 registros de Software por parte del grupo CEAC.
Se adelanta el trámite de 5 registros software por parte del grupo GICAV.
Se logró la publicación de un artículo por parte del grupo GRIMAT.
</t>
        </r>
      </text>
    </comment>
    <comment ref="M49" authorId="1" shapeId="0">
      <text>
        <r>
          <rPr>
            <b/>
            <sz val="9"/>
            <color indexed="81"/>
            <rFont val="Tahoma"/>
            <family val="2"/>
          </rPr>
          <t>UTS:</t>
        </r>
        <r>
          <rPr>
            <sz val="9"/>
            <color indexed="81"/>
            <rFont val="Tahoma"/>
            <family val="2"/>
          </rPr>
          <t xml:space="preserve">
La evaluación docente se realizó del 21 de abril al 10 de mayo.  </t>
        </r>
      </text>
    </comment>
    <comment ref="M50" authorId="1" shapeId="0">
      <text>
        <r>
          <rPr>
            <b/>
            <sz val="9"/>
            <color indexed="81"/>
            <rFont val="Tahoma"/>
            <family val="2"/>
          </rPr>
          <t>UTS:</t>
        </r>
        <r>
          <rPr>
            <sz val="9"/>
            <color indexed="81"/>
            <rFont val="Tahoma"/>
            <family val="2"/>
          </rPr>
          <t xml:space="preserve">
La evaluación docente se realizó del 21 de abril al 10 de mayo.  </t>
        </r>
      </text>
    </comment>
    <comment ref="M51" authorId="1" shapeId="0">
      <text>
        <r>
          <rPr>
            <b/>
            <sz val="9"/>
            <color indexed="81"/>
            <rFont val="Tahoma"/>
            <family val="2"/>
          </rPr>
          <t>UTS:</t>
        </r>
        <r>
          <rPr>
            <sz val="9"/>
            <color indexed="81"/>
            <rFont val="Tahoma"/>
            <family val="2"/>
          </rPr>
          <t xml:space="preserve">
Se realizaron visitas a 37 Instituciones educativas en el Área Metropolitana de Bucaramanga y la ciudad de Cúcuta, donde se realizaron las pruebas de orientación vocacional profesional y se llevó la información de los programas académicos ofrecidos por la Institución.
De igual forma se aplicaron pruebas OVP a los estudiantes nuevos en el Punto de Información, ubicado para el proceso de matrículas para el segundo semestre académico.</t>
        </r>
      </text>
    </comment>
    <comment ref="M52" authorId="1" shapeId="0">
      <text>
        <r>
          <rPr>
            <b/>
            <sz val="9"/>
            <color indexed="81"/>
            <rFont val="Tahoma"/>
            <family val="2"/>
          </rPr>
          <t>UTS:</t>
        </r>
        <r>
          <rPr>
            <sz val="9"/>
            <color indexed="81"/>
            <rFont val="Tahoma"/>
            <family val="2"/>
          </rPr>
          <t xml:space="preserve">
Desarrollo de plataforma para el manejo del Proyecto Institucional de lectura y Escritura (PILE)
Se contrataron (11) once objetos virtuales de aprendizaje (OVAS) 
</t>
        </r>
      </text>
    </comment>
    <comment ref="M53" authorId="1" shapeId="0">
      <text>
        <r>
          <rPr>
            <b/>
            <sz val="9"/>
            <color indexed="81"/>
            <rFont val="Tahoma"/>
            <family val="2"/>
          </rPr>
          <t xml:space="preserve">UTS:
</t>
        </r>
        <r>
          <rPr>
            <sz val="9"/>
            <color indexed="81"/>
            <rFont val="Tahoma"/>
            <family val="2"/>
          </rPr>
          <t xml:space="preserve">Sábado 21 de Marzo, Taller Salud Sexual y Reproductiva, Audiovisuales. 6 estudiantes con Limitación Auditiva Participantes y un Intérprete. </t>
        </r>
      </text>
    </comment>
    <comment ref="M54" authorId="1" shapeId="0">
      <text>
        <r>
          <rPr>
            <b/>
            <sz val="9"/>
            <color indexed="81"/>
            <rFont val="Tahoma"/>
            <family val="2"/>
          </rPr>
          <t>UTS:</t>
        </r>
        <r>
          <rPr>
            <sz val="9"/>
            <color indexed="81"/>
            <rFont val="Tahoma"/>
            <family val="2"/>
          </rPr>
          <t xml:space="preserve">
PROGRAMAS EN ESTUDIO:
• Tecnología en electromecánica (avance 30%)
• Ingeniería electromecánica   (avance 30%)
• Tecnología en gestión empresarial (avance 25%)
• Administración de empresas (avance 25%)
Número de estudiantes en proceso de grado en práctica apoyo el estudio de impacto de los egresados:
• De Administración de empresas: 4 alumnos
• De Electromecánica: 4 alumnos
Vincular a los docentes de tiempo completo del programa respectivo para apoyar técnica y logísticamente el desarrollo del estudio de impacto
• Administración de Empresas, la docente Diana Galvis
• Electromecánica, el profesor Guillermo Ríos
</t>
        </r>
      </text>
    </comment>
    <comment ref="M55" authorId="1" shapeId="0">
      <text>
        <r>
          <rPr>
            <b/>
            <sz val="9"/>
            <color indexed="81"/>
            <rFont val="Tahoma"/>
            <family val="2"/>
          </rPr>
          <t>UTS:</t>
        </r>
        <r>
          <rPr>
            <sz val="9"/>
            <color indexed="81"/>
            <rFont val="Tahoma"/>
            <family val="2"/>
          </rPr>
          <t xml:space="preserve">
Afiliar a las Unidades Tecnológicas de Santander a uno de los oferentes de software especializado para la intermediación laboral
Se envió comunicación a la gerencia de trabajando.com y se recibió respuesta por parte de ellos donde informan la disponibilidad a implementar el sistema desde junio 2015, y comenzando a cancelar en enero de 2016, en cinco cuotas.
</t>
        </r>
      </text>
    </comment>
    <comment ref="M56" authorId="1" shapeId="0">
      <text>
        <r>
          <rPr>
            <b/>
            <sz val="9"/>
            <color indexed="81"/>
            <rFont val="Tahoma"/>
            <family val="2"/>
          </rPr>
          <t>UTS:</t>
        </r>
        <r>
          <rPr>
            <sz val="9"/>
            <color indexed="81"/>
            <rFont val="Tahoma"/>
            <family val="2"/>
          </rPr>
          <t xml:space="preserve">
Se han realizado conversaciones con funcionarios de la Alcaldía de Floridablanca y de Piedecuesta sobre cómo darle viabilidad a convenios y/o actividades que integren las actividades de proyección social de la Institución a sus respectivos planes de desarrollo y permitan el desarrollo de propósitos de intervención social, por la entrada en vigencia la ley de garantías en el mes de mayo, en el primer semestre no se alcanzo a concretar y firmar los convenios con las instituciones mencionadas.</t>
        </r>
      </text>
    </comment>
    <comment ref="M57" authorId="1" shapeId="0">
      <text>
        <r>
          <rPr>
            <b/>
            <sz val="9"/>
            <color indexed="81"/>
            <rFont val="Tahoma"/>
            <family val="2"/>
          </rPr>
          <t>UTS:</t>
        </r>
        <r>
          <rPr>
            <sz val="9"/>
            <color indexed="81"/>
            <rFont val="Tahoma"/>
            <family val="2"/>
          </rPr>
          <t xml:space="preserve">
Publicación en un periódico de amplia circulación, la idea de emprendimiento apoyada con capital semilla “Pulguitas salinas” Empresa dedicada a ofrecer sandwiches para onces, desayunos, cenas, reuniones sociales o empresariales</t>
        </r>
      </text>
    </comment>
    <comment ref="M58" authorId="1" shapeId="0">
      <text>
        <r>
          <rPr>
            <b/>
            <sz val="9"/>
            <color indexed="81"/>
            <rFont val="Tahoma"/>
            <family val="2"/>
          </rPr>
          <t>UTS:</t>
        </r>
        <r>
          <rPr>
            <sz val="9"/>
            <color indexed="81"/>
            <rFont val="Tahoma"/>
            <family val="2"/>
          </rPr>
          <t xml:space="preserve">
Se toma el proyecto que desarrollo el programa de Desarrollo de Sistemas Informáticos en la Fundación FANDIC (Fundación Amigos de los Niños con discapacidad para su Inclusión en la Comunidad), donde se evidencia un alto impacto y alcance en el fortalecimiento de capacidades físicas y mentales de los niños de la Fundación.
Proyecto “ESTRATEGIAS ADMINISTRATIVAS DE GESTION” desarrollado por los programas de Contabilidad Financiera; Mercadeo y Gestión Comercial y Desarrollo de Sistemas Informáticos, orientado a los habitantes de la Comuna 6 de Bucaramanga
</t>
        </r>
      </text>
    </comment>
    <comment ref="M59" authorId="1" shapeId="0">
      <text>
        <r>
          <rPr>
            <b/>
            <sz val="9"/>
            <color indexed="81"/>
            <rFont val="Tahoma"/>
            <family val="2"/>
          </rPr>
          <t>UTS:</t>
        </r>
        <r>
          <rPr>
            <sz val="9"/>
            <color indexed="81"/>
            <rFont val="Tahoma"/>
            <family val="2"/>
          </rPr>
          <t xml:space="preserve">
1. Desarrollo del Proyecto Social “Fortalecimiento de las Capacidades Físicas y Mentales en los niños de la Fundación Fandic”
2. Desarrollo del Proyecto social “Formulación e implementación de un programa para el manejo adecuado y aprovechamiento de los residuos sólidos urbanos en el sector de la Ciudadela Real de Minas de Bucaramanga.
3. Desarrollo del Proyecto Social “Levantamiento Topográfico de la Transversal del Bosque-Fase II y sus obras complementarias”
4. Desarrollo del Proyecto Social “Estrategias Administrativas de Gestión”, orientado a los habitantes de la Comuna 6 de Bucaramanga.
</t>
        </r>
      </text>
    </comment>
    <comment ref="M60" authorId="1" shapeId="0">
      <text>
        <r>
          <rPr>
            <b/>
            <sz val="9"/>
            <color indexed="81"/>
            <rFont val="Tahoma"/>
            <family val="2"/>
          </rPr>
          <t xml:space="preserve">UTS:
</t>
        </r>
        <r>
          <rPr>
            <sz val="9"/>
            <color indexed="81"/>
            <rFont val="Tahoma"/>
            <family val="2"/>
          </rPr>
          <t>Se han desarrollado las siguientes actividades:</t>
        </r>
        <r>
          <rPr>
            <b/>
            <sz val="9"/>
            <color indexed="81"/>
            <rFont val="Tahoma"/>
            <family val="2"/>
          </rPr>
          <t xml:space="preserve">
</t>
        </r>
        <r>
          <rPr>
            <sz val="9"/>
            <color indexed="81"/>
            <rFont val="Tahoma"/>
            <family val="2"/>
          </rPr>
          <t>• Se divulgo a toda la comunidad estudiantil a través de la UE, sobre las nuevas ideas de negocio que tengan los estudiantes para inscribirlas en el blog de la página de emprendimiento y también a las empresas de los estudiantes constituidas, para brindarles las asesorías que ella requieren de acuerdo a sus necesidades y también a las empresas donde ellos laboran, para brindarles  asesorías en las diferentes disciplinas
• Se invitó a un conferencista al Dr., Jean Claude Bessudo Gerente General de Aviatur, conocedor del tema de Emprendimiento la cual dicto una charla a los estudiantes de la institución.
• Se realizo la Conferencia sobre gestión del emprendimiento dictada por la UIS, UNAB, SENA, en la cual se conto con la presencia del Dr. Omar Lengerke Pérez. 
• Diseño del boletín informativo de la unidad de emprendimiento
• Diseño del Blog de la unidad de emprendimiento
• Diseño del Facebook de la    unidad de emprendimiento
• Curso Online Generación de Ideas de Negocio</t>
        </r>
      </text>
    </comment>
    <comment ref="M61" authorId="1" shapeId="0">
      <text>
        <r>
          <rPr>
            <b/>
            <sz val="9"/>
            <color indexed="81"/>
            <rFont val="Tahoma"/>
            <family val="2"/>
          </rPr>
          <t>UTS:</t>
        </r>
        <r>
          <rPr>
            <sz val="9"/>
            <color indexed="81"/>
            <rFont val="Tahoma"/>
            <family val="2"/>
          </rPr>
          <t xml:space="preserve">
• Se Presento la propuesta para la implementación de funciones de vigilancia y transferencia tecnológica desde Proyección Social a través de la Facultad de Ciencias Naturales e Ingenierías y Facultad de Ciencias Socioeconómicas y Empresariales de las UTS.
• Se hizo un seguimiento  a 5 empresas en crecimiento  establecidas por  estudiantes de las UTS, legalmente establecidas y algunas facturando; como son: El centro de la Innovación y la Pintura, Ruigarden, Eventos Premium, Servicing Angel’s, Pulpalag
• Se presento   a un estudiante del programa de Tecnología en Operación y Mantenimiento Electromecánico para hacer el estudio del Arte, para el mejoramiento de la Empresa Instrumentos Musicales Honda, a través de la Transferencia Tecnológica.
• Se Recibió la Patente de un Empresario En Crecimiento, llamada Biocombustible Ecológico a partir del Nopal.</t>
        </r>
      </text>
    </comment>
    <comment ref="M62" authorId="1" shapeId="0">
      <text>
        <r>
          <rPr>
            <b/>
            <sz val="9"/>
            <color indexed="81"/>
            <rFont val="Tahoma"/>
            <family val="2"/>
          </rPr>
          <t>UTS:</t>
        </r>
        <r>
          <rPr>
            <sz val="9"/>
            <color indexed="81"/>
            <rFont val="Tahoma"/>
            <family val="2"/>
          </rPr>
          <t xml:space="preserve">
Se realiza la oferta de los siguientes diplomados: 
 Diplomado en Planificación y Desarrollo de Municipios Turísticos Sostenibles
 Diplomado en Instalaciones Eléctricas
 Diplomado en Sistemas de Información Geográfica, Caracterización de Cuentas Hidrográficas con ARCGIS
 Diplomado en Redes Eléctricas de Distribución y Transmisión
 Diplomado en Sistemas de Telecomunicaciones de Nueva Generación
 Diplomado en Recolección, Transporte y Distribución de Gas Natural y Crudo
 Sistemas de Gestión de La Seguridad y Salud en El Trabajo (SG-SST)
 Diplomado en Desarrollo de Aplicaciones Móviles para Androide
 Refrigeración y aire acondicionado
• Se realizaron propuestas de formación para CENS, Telebucaramanga, y la Electrificadora de Santander.
• De los diplomados ofertados se dio inicio el viernes 29 de mayo a la tercera corte del diplomado Sistema de Gestión de la Seguridad y Salud en el trabajo y trabajo en alturas, con 31 participantes se está dictando en la sala de informática VII del segundo piso del edificio A.
• Sistema de Información Geográfica - SIG, inicio el 5 de junio con 16 personas, se dicta en la sala pública de la Biblioteca Virtual.
• Refrigeración y Aire acondicionado, inicio el 30 de junio, con 8 personas se dicta todos los días en la sala de informática No. 7 del edificio A.
• Se realizaron contacto con la CAS, para oferta del área de educación continuada, se presento la oferta para el diplomado en SIG.
• Se hizo gestión con colmena para posible convenio de capacitación está pendiente para el 2 semestre de 2015.</t>
        </r>
      </text>
    </comment>
    <comment ref="M63" authorId="1" shapeId="0">
      <text>
        <r>
          <rPr>
            <b/>
            <sz val="9"/>
            <color indexed="81"/>
            <rFont val="Tahoma"/>
            <family val="2"/>
          </rPr>
          <t>UTS:</t>
        </r>
        <r>
          <rPr>
            <sz val="9"/>
            <color indexed="81"/>
            <rFont val="Tahoma"/>
            <family val="2"/>
          </rPr>
          <t xml:space="preserve">
Se autorizaron las transferencias de recursos departamentales por un equivalente a 3.500 SMLV, con una modificación en su estructura de porcentajes de asignación así:
10% para infraestructura física y tecnológica.
20% para procesos Misionales
70% para docencia.</t>
        </r>
      </text>
    </comment>
    <comment ref="M64" authorId="1" shapeId="0">
      <text>
        <r>
          <rPr>
            <b/>
            <sz val="9"/>
            <color indexed="81"/>
            <rFont val="Tahoma"/>
            <family val="2"/>
          </rPr>
          <t>UTS:</t>
        </r>
        <r>
          <rPr>
            <sz val="9"/>
            <color indexed="81"/>
            <rFont val="Tahoma"/>
            <family val="2"/>
          </rPr>
          <t xml:space="preserve">
Existe la ordenanza No. 025 del 23 de mayo de 2015 por un valor de $615.001.731,29 correspondientes a recursos PROUIS, lo cual incrementaría los ingresos presupuestados para la vigencia 2015.
Se realizará un préstamo por $5.000.000 millones para servir de fuente de financiación del contrato adicional de obra.
Se han realizado gestiones ante el delegado del MEN designado en el Consejo Directivo de las UTS para gestionar recursos del Orden Nacional hacia la Institución.
Gestión para determinar la calificación en la capacidad de pago de las UTS por la sociedad calificadora de valores Value &amp; Risk Rating.
Proyecto de Ordenanza para adicionar los recursos de crédito que se gestionan en el sistema financiero.</t>
        </r>
      </text>
    </comment>
    <comment ref="M65" authorId="1" shapeId="0">
      <text>
        <r>
          <rPr>
            <b/>
            <sz val="9"/>
            <color indexed="81"/>
            <rFont val="Tahoma"/>
            <family val="2"/>
          </rPr>
          <t>UTS:</t>
        </r>
        <r>
          <rPr>
            <sz val="9"/>
            <color indexed="81"/>
            <rFont val="Tahoma"/>
            <family val="2"/>
          </rPr>
          <t xml:space="preserve">
Se estableció un control para el registro correcto de los ingresos por el concepto a que corresponda ya sea por venta de servicios educativos, educación virtual, seminarios, talleres, diplomados y convenios.</t>
        </r>
      </text>
    </comment>
    <comment ref="M66" authorId="1" shapeId="0">
      <text>
        <r>
          <rPr>
            <b/>
            <sz val="9"/>
            <color indexed="81"/>
            <rFont val="Tahoma"/>
            <family val="2"/>
          </rPr>
          <t>UTS:</t>
        </r>
        <r>
          <rPr>
            <sz val="9"/>
            <color indexed="81"/>
            <rFont val="Tahoma"/>
            <family val="2"/>
          </rPr>
          <t xml:space="preserve">
Creación de los correos institucionales con el dominio @correo.uts.edu.co, hasta el momento se han entregado 199 cuentas institucionales, lo cual permitirá la implementación de un nuevo canal de comunicación institucional (la red social corporativa).</t>
        </r>
      </text>
    </comment>
    <comment ref="M67" authorId="1" shapeId="0">
      <text>
        <r>
          <rPr>
            <b/>
            <sz val="9"/>
            <color indexed="81"/>
            <rFont val="Tahoma"/>
            <family val="2"/>
          </rPr>
          <t>UTS:</t>
        </r>
        <r>
          <rPr>
            <sz val="9"/>
            <color indexed="81"/>
            <rFont val="Tahoma"/>
            <family val="2"/>
          </rPr>
          <t xml:space="preserve">
Se ha realizado solicitud de cotizaciones a diferentes proveedores de Sistemas de Información Académicos que permitan satisfacer las necesidades actuales de la institución.
Reunión con la Universidad de Pamplona para revisar y crear las condiciones físicas óptimas para la operación de los sistemas y servicios a nivel de plataforma e infraestructura tecnológica.
Reunión con la Universidad de Pamplona en el cual se revisó la última versión del módulo académico.
Reunión con la Universidad de Pamplona para revisar las diferentes aplicaciones modulares para el manejo funcional de cada componente de la institución,   teniendo como prioridad las características de seguridad y eficiencia imprescindibles para la toma de decisiones y que se ajuste los diferentes requerimientos institucionales.
Las reuniones se han realizado en su mayoría en la modalidad de videoferencia vía Skype</t>
        </r>
      </text>
    </comment>
    <comment ref="P67" authorId="1" shapeId="0">
      <text>
        <r>
          <rPr>
            <b/>
            <sz val="8"/>
            <color indexed="81"/>
            <rFont val="Tahoma"/>
            <family val="2"/>
          </rPr>
          <t>UTS:</t>
        </r>
        <r>
          <rPr>
            <sz val="8"/>
            <color indexed="81"/>
            <rFont val="Tahoma"/>
            <family val="2"/>
          </rPr>
          <t xml:space="preserve">
PENDIENTE PARTIDA POR ADICIONAR AL PRESUPEUSTO</t>
        </r>
      </text>
    </comment>
    <comment ref="M68" authorId="1" shapeId="0">
      <text>
        <r>
          <rPr>
            <b/>
            <sz val="9"/>
            <color indexed="81"/>
            <rFont val="Tahoma"/>
            <family val="2"/>
          </rPr>
          <t>UTS:</t>
        </r>
        <r>
          <rPr>
            <sz val="9"/>
            <color indexed="81"/>
            <rFont val="Tahoma"/>
            <family val="2"/>
          </rPr>
          <t xml:space="preserve">
Implementación y explotación de los servicios en la nube (Office 365) como una alternativa de mejoramiento en la operación de los sistemas de información y servicios dentro de la Institución.
Capacitación del personal asignado a la Oficina de Recursos Informáticos con respecto al paquete Microsoft Office 365 en lo relacionado con su estructura, funcionamiento, servicios y administración.
Capacitación del personal asignado a la Oficina de Recursos Informáticos con respecto al paquete Microsoft Office 365 en lo relacionado con Correo Electrónico. 
Capacitación del personal asignado a la Oficina de Recursos Informáticos con respecto al paquete Microsoft Office 365 en lo relacionado con One Drive, Calendario y Office On Line.
Capacitación del personal asignado a la Oficina de Recursos Informáticos con respecto al paquete Microsoft Office 365 en lo relacionado con Share Point y Blogs. 
Creación y entrega de cuentas de correo Institucionales sede principal y sedes regionales en Office 365, a personal administrativo, planta, coordinaciones y departamentos.
Instalación e implementación de los equipos activos para la mejora de la red de datos institucional y cobertura de la telefonía IP en las regionales:
Plataforma tecnológica para los sistemas de conectividad de voz en las diferentes sedes regionales de la institución.</t>
        </r>
      </text>
    </comment>
    <comment ref="M69" authorId="1" shapeId="0">
      <text>
        <r>
          <rPr>
            <b/>
            <sz val="9"/>
            <color indexed="81"/>
            <rFont val="Tahoma"/>
            <family val="2"/>
          </rPr>
          <t>UTS:</t>
        </r>
        <r>
          <rPr>
            <sz val="9"/>
            <color indexed="81"/>
            <rFont val="Tahoma"/>
            <family val="2"/>
          </rPr>
          <t xml:space="preserve">
Se realizaron los Proyectos de Inversión 44-2014 y 46-2014 de Mejoramiento de Recursos Audiovisuales para Bucaramanga y regionales respectivamente.
Al final del 2014 se disponían en B/manga de:
11 Video Beams
29 Micrófonos
5 consolas de mezcla
1 Amplificador
2 Monitores de Audio Pasivos
2 Monitores de Audio Activos
Con el Nuevo Proyecto de Inversión de B/manga se adquirieron para el 2015:
4 Monitores de Audio Activos
2 Consolas de Mezcla
7 Audífonos
1 Amplificador de Audífonos
12 Micrófonos con sus cables y trípodes 
2 Micrófonos de Estudio con sus cables y trípodes
23 Video Beam
9 Computadores
12 Monitores de Audio Activos Portátiles
3 computadores iMac 
6 Monitores de Audio Activos de Mezcla
1 Sub Woofer
1 Sistema de Micrófono inalámbrico de solapa con dos tipos de micrófono
1 Sistema de Micrófono inalámbrico de mano
2 Interfases de Audio
1 Pre Amplificador de Micrófono
1 Cámara de Video
2 software de edición de audio Pro Tools
1 Software de Postproducción de audio Waves Broadcast &amp; Production Bundle
1 Software para edición de Video Final Cut Pro X
1 Software Covertidor de Audio X2 Pro Audio Convert
1 Software de gráficos y Movimientos para edición de video Motion 5.
1 Software de Codificación y Exportación de Proyectos de Video Compressor 4.
Con el Proyecto de Inversión Regional se adquirieron para el 2015:
6 Consola de Mezcla
12 Monitores de Audio Amplificados
6 Audífono
36 Micrófonos
20 Video Beam
12 Monitor de Audio Activo Portátil
11 Computadores Portátiles</t>
        </r>
      </text>
    </comment>
    <comment ref="M70" authorId="1" shapeId="0">
      <text>
        <r>
          <rPr>
            <b/>
            <sz val="9"/>
            <color indexed="81"/>
            <rFont val="Tahoma"/>
            <family val="2"/>
          </rPr>
          <t>UTS:</t>
        </r>
        <r>
          <rPr>
            <sz val="9"/>
            <color indexed="81"/>
            <rFont val="Tahoma"/>
            <family val="2"/>
          </rPr>
          <t xml:space="preserve">
Informe estadístico del total de Material Bibliográfico que actualmente se encuentra disponible en el C.R.B a coordinaciones y Decanaturas.
Solicitud de Capacitación al Grupo de Sistemas para el personal del Centro de Recursos Bibliográficos sobre bases de datos EBSCO-E LIBRO, para dar mayor disponibilidad de recursos bibliográficos   a los estudiantes  y docentes a través de este medio.
Actualmente el material bibliográfico disponible es de 25.204 libros que  se encuentra distribuido de la siguiente manera en la sede de Bucaramanga y Regionales así: 
Bucaramanga: 21.559 libros
San Gil : 942 libros
Vélez: 781 libros
Barrancabermeja: 1.588 libros
Cúcuta: 334 libros
</t>
        </r>
      </text>
    </comment>
    <comment ref="M71" authorId="1" shapeId="0">
      <text>
        <r>
          <rPr>
            <b/>
            <sz val="9"/>
            <color indexed="81"/>
            <rFont val="Tahoma"/>
            <family val="2"/>
          </rPr>
          <t>UTS:</t>
        </r>
        <r>
          <rPr>
            <sz val="9"/>
            <color indexed="81"/>
            <rFont val="Tahoma"/>
            <family val="2"/>
          </rPr>
          <t xml:space="preserve">
El 10 de abril de 2015 se realizó el recibo a satisfacción de las obras a la interventoría. El 23 de junio de 2015 se dio inicio a la entrega oficial de las obras a la entidad para lo cual se ha contado con el acompañamiento del personal profesional y técnico de la institución.  De acuerdo a la programación propuesta, esta entrega oficial se extenderá hasta el 17 de julio de 2015 </t>
        </r>
      </text>
    </comment>
    <comment ref="M72" authorId="1" shapeId="0">
      <text>
        <r>
          <rPr>
            <b/>
            <sz val="9"/>
            <color indexed="81"/>
            <rFont val="Tahoma"/>
            <family val="2"/>
          </rPr>
          <t>UTS:</t>
        </r>
        <r>
          <rPr>
            <sz val="9"/>
            <color indexed="81"/>
            <rFont val="Tahoma"/>
            <family val="2"/>
          </rPr>
          <t xml:space="preserve">
Proyecto 1: Mediante visita a la sede cucuta realizada el 19 y 20 de junio se dio inicio al proceso de planeación para la realización de las adecuaciones de la nueva sede de Cucuta, que quedará ubicada en el colegio INEM.
Proyecto 2: Adecuaciones sede Piedecuesta: se está realizando el proceso de mejoramiento de la sede Piedecuesta.
</t>
        </r>
      </text>
    </comment>
    <comment ref="M73" authorId="1" shapeId="0">
      <text>
        <r>
          <rPr>
            <b/>
            <sz val="9"/>
            <color indexed="81"/>
            <rFont val="Tahoma"/>
            <family val="2"/>
          </rPr>
          <t>UTS:</t>
        </r>
        <r>
          <rPr>
            <sz val="9"/>
            <color indexed="81"/>
            <rFont val="Tahoma"/>
            <family val="2"/>
          </rPr>
          <t xml:space="preserve">
A la fecha se encuentran aprobados por el comité de banco de proyectos:
• 29-2015 EMISORA UTS ESTÉREO
• 32-2015 COMPRA DE EQUIPOS PARA EL LABORATORIO DE MEDICIÓN DE CRUDO Y GAS
• 40-2015 LICENCIAMIENTO SOFTWARE MICROSOFT BAJO LA MODALIDAD OVS (OPEN VALUE SUSCRIPTION), ANTIVIRUS Y LICENCIA DE ACTUALIZACIÓN STANDARD LINUX RED HAT 5.6 
• 48-2015 DATACENTER
• FORTALECIMIENTO DE COLECTIVOS DOCENTE
• FORTALECIMIENTO DE LOS PROCESOS MISIONALES
De los anteriores proyectos el único ejecutado a la fecha es el 40-2015, los demás se encuentran en trámite para la consecución de los recursos mediante el plan de fomento a la calidad (CREE) presentado ante el Ministerio de Educación Nacional y los aportes por transferencias departamentales.</t>
        </r>
      </text>
    </comment>
    <comment ref="M74" authorId="1" shapeId="0">
      <text>
        <r>
          <rPr>
            <b/>
            <sz val="9"/>
            <color indexed="81"/>
            <rFont val="Tahoma"/>
            <family val="2"/>
          </rPr>
          <t>UTS:</t>
        </r>
        <r>
          <rPr>
            <sz val="9"/>
            <color indexed="81"/>
            <rFont val="Tahoma"/>
            <family val="2"/>
          </rPr>
          <t xml:space="preserve">
El 16 de marzo de 2015, se realizó el recibo final del contrato de suministro de Mobiliario para los edificios A, B y sede Piedecuesta. 
Se elaboraron los estudios pertinentes que sustentan el proyecto Adecuación y remodelación  de la cubierta del edificio A por valor de $ 611.514.024</t>
        </r>
      </text>
    </comment>
    <comment ref="M75" authorId="1" shapeId="0">
      <text>
        <r>
          <rPr>
            <b/>
            <sz val="9"/>
            <color indexed="81"/>
            <rFont val="Tahoma"/>
            <family val="2"/>
          </rPr>
          <t>UTS:</t>
        </r>
        <r>
          <rPr>
            <sz val="9"/>
            <color indexed="81"/>
            <rFont val="Tahoma"/>
            <family val="2"/>
          </rPr>
          <t xml:space="preserve">
Se está programada para el día 17 de junio la presentación del Plan de Capacitación a la Comisión de personal, quienes aprobaran que capacitaciones se brindaran al personal de la Institución.</t>
        </r>
      </text>
    </comment>
    <comment ref="M76" authorId="1" shapeId="0">
      <text>
        <r>
          <rPr>
            <b/>
            <sz val="9"/>
            <color indexed="81"/>
            <rFont val="Tahoma"/>
            <family val="2"/>
          </rPr>
          <t>UTS:</t>
        </r>
        <r>
          <rPr>
            <sz val="9"/>
            <color indexed="81"/>
            <rFont val="Tahoma"/>
            <family val="2"/>
          </rPr>
          <t xml:space="preserve">
Se realizó una encuesta del diagnóstico de necesidades con el fin de establecer el programa de bienestar social. 
En lo transcurrido del año a la fecha se ha realizado el día de la mujer, el día de la secretaria, el día de la madre, el día del docente, día del padre.
</t>
        </r>
      </text>
    </comment>
    <comment ref="M77" authorId="1" shapeId="0">
      <text>
        <r>
          <rPr>
            <b/>
            <sz val="9"/>
            <color indexed="81"/>
            <rFont val="Tahoma"/>
            <family val="2"/>
          </rPr>
          <t>UTS:</t>
        </r>
        <r>
          <rPr>
            <sz val="9"/>
            <color indexed="81"/>
            <rFont val="Tahoma"/>
            <family val="2"/>
          </rPr>
          <t xml:space="preserve">
Se está plasmando el Programa de capacitación y estímulos en los cuales se reconocerá al mejor empleado y al mejor grupo de trabajo.
El día de la secretaria y del docente, se realizó un reconocimiento por la labor desempeñada por ellos en la institución. 
</t>
        </r>
      </text>
    </comment>
    <comment ref="M78" authorId="1" shapeId="0">
      <text>
        <r>
          <rPr>
            <b/>
            <sz val="9"/>
            <color indexed="81"/>
            <rFont val="Tahoma"/>
            <family val="2"/>
          </rPr>
          <t>UTS:</t>
        </r>
        <r>
          <rPr>
            <sz val="9"/>
            <color indexed="81"/>
            <rFont val="Tahoma"/>
            <family val="2"/>
          </rPr>
          <t xml:space="preserve">
• El domingo 15 de febrero, primer gran ciclo paseo en la ruta Vélez Guavatá con una gran acogida por la comunidad estudiantil. 30 estudiantes participantes.
• Viernes 17 de Abril de 2015, CELEBRACIÓN DÍA DEL MUNDIAL DE LA ACTIVIDAD FÍSICA. estadio Alfonzo López de 7 am a 9 am. 300 personas participantes.
• Jueves 30 de abril, día mundial de la actividad física UTS. Parqueadero contiguo a la institución y oficinas administrativas de 8 am a 12 m. 500 personas participantes.
• Viernes 1 de Mayo, Actividad Recreo Deportiva, en la sede de Guatiguara. 240 estudiantes participantes.
• Domingo 31 de mayo, UTEISTAS EN MOVIMIENTO, parque de las cigarras. 3000 personas participantes.
</t>
        </r>
      </text>
    </comment>
    <comment ref="M79" authorId="1" shapeId="0">
      <text>
        <r>
          <rPr>
            <b/>
            <sz val="9"/>
            <color indexed="81"/>
            <rFont val="Tahoma"/>
            <family val="2"/>
          </rPr>
          <t>UTS:</t>
        </r>
        <r>
          <rPr>
            <sz val="9"/>
            <color indexed="81"/>
            <rFont val="Tahoma"/>
            <family val="2"/>
          </rPr>
          <t xml:space="preserve">
• Lunes 9 y martes 10 de marzo, Taller Factor Biopsicosocial, aulas de clase. 90 estudiantes participantes.
• Lunes 9 y martes 10 de marzo, Taller Secretos de la simpatía personal, aulas de clase. 90 estudiantes participantes.
• Lunes 16 de marzo, Taller de maquillaje, aulas de clase. 90 estudiantes participantes.
• Lunes 6 y martes 7 de abril. Taller sobre Estaciones, aulas de clase. 120 estudiantes participantes.
• Lunes 13 de abril. Taller sobre Puntos Dorados y Ejes de Simetría, aulas de clase. 90 estudiantes participantes
• Martes 14 de abril. Taller sobre Comunicación Verbal y No Verbal, aulas de clase. 90 estudiante participantes.
• Lunes 20 de abril. Taller sobre Perfiles de Consumidor Mercados Objetivos desde el Stree Visión, aulas de clase. 90 estudiantes participantes.
• Lunes 18 de mayo. Taller de Etiqueta Social y de Mesa. 60 estudiantes participantes.
• Martes 26 de mayo. Conferencia de Reclutamiento y Selección de Personal. Biblioteca Virtual UTS. 90 participantes entre docentes, administrativos y estudiantes.
• Mayo, Taller Desafíos para Incursionar con Éxito en el Mercado Laboral, en las UTS. 12 estudiantes participantes.
</t>
        </r>
      </text>
    </comment>
    <comment ref="M80" authorId="1" shapeId="0">
      <text>
        <r>
          <rPr>
            <b/>
            <sz val="9"/>
            <color indexed="81"/>
            <rFont val="Tahoma"/>
            <family val="2"/>
          </rPr>
          <t>UTS:</t>
        </r>
        <r>
          <rPr>
            <sz val="9"/>
            <color indexed="81"/>
            <rFont val="Tahoma"/>
            <family val="2"/>
          </rPr>
          <t xml:space="preserve">
• En el primer semestre académico en los diferentes consultorios se generó una atención a los estudiantes relacionados de la siguiente manera: 
Fisioterapia (1387) estudiantes atendidos.
Medicina: (607) estudiantes atendidos.
Psicología: (200) estudiantes atendidos.
Odontología: (487) estudiantes atendidos.
• Febrero Campaña de sensibilización de los servicios de Bienestar Institucional en Odontología y en Medicina, 300 estudiantes participantes. (CUCUTA)
• Miércoles 18, Jueves 19 Y Viernes 20 de Febrero, Jornada de Tamizaje de Peso y Talla IMC, consultorio médico. 54 estudiantes participantes.
• Mes de marzo Plan de Tamizaje de Presión Arterial, consultorio médico. 31 estudiantes participantes.
• Jueves 5 de marzo. Jornada de Planificación Familiar Anticoncepción, consultorio médico. 42 estudiantes participantes.
• Viernes 6 de marzo. Jornada de Planificación Familiar Anticoncepción, consultorio médico, 17 estudiantes participantes.
• Jueves 26 de Marzo, Jornada de Donación de Sangre, lugar UTS. 23 estudiantes participantes. (SAN GIL)
• Miércoles 8 de abril. Jornada de Planificación Familiar Anticoncepción, consultorio médico. 32 estudiantes participantes.   
• Lunes 27 de abril. Verse Bien y Sentirse Mejor “Spa Móvil” consultorio edificio B primer piso. 120 participantes entre estudiantes y administrativos.
• Lunes 4 de Mayo, Taller de Prevención de Consumo de Sustancias Psico Activas, edificio a salón 308. 14 estudiantes participantes.
• Lunes 4 de Mayo, Jornada de Salud Sexual y Reproductiva. 80 personas participantes.
• Martes 5 de Mayo, Taller de Prevención de Consumo de Sustancias Psico Activas, edificio a salón 207. 15 estudiantes participantes.
• Miércoles 6 de Mayo Jornada de Donación de Sangre, Plazoleta edificio B. 50 estudiantes Participantes
• Jueves 7 de Mayo, Taller de Prevención de Consumo de Sustancias Psico Activas, edificio c salón 103. 15 estudiantes participantes.
• Lunes 11 de Mayo, Charla de Habilidades Sociales, edificio b salón 208. 15 estudiantes participantes.
• Martes 12 de Mayo, Taller de Prevención de Consumo de Sustancias Psico Activas, edificio b salón 202. 15 estudiantes participantes.
• Martes 12 de Mayo, Charla de Habilidades Sociales, edificio c salón 307. 15 estudiantes participantes.
• Miércoles 13 de Mayo, Jornada de Salud Sexual y Reproductiva. 60 personas participantes.
• Viernes 15 de mayo, Jornada de Salud Visual, Plazoleta Edificio B. 60 personas participantes.
• Viernes 15 de mayo. Comunicación Asertiva, edificio c salón 306. 15 estudiantes participantes.
• Miércoles 20 de Mayo, Charla de Habilidades Sociales, edificio b salón 206. 13 estudiantes participantes.
• Sábado 23 de mayo, Capacitación de Enfermedades Crónicas No Transmisibles, 50 estudiantes participantes. (Barrancabermeja)
</t>
        </r>
      </text>
    </comment>
    <comment ref="M81" authorId="1" shapeId="0">
      <text>
        <r>
          <rPr>
            <b/>
            <sz val="9"/>
            <color indexed="81"/>
            <rFont val="Tahoma"/>
            <family val="2"/>
          </rPr>
          <t>UTS:</t>
        </r>
        <r>
          <rPr>
            <sz val="9"/>
            <color indexed="81"/>
            <rFont val="Tahoma"/>
            <family val="2"/>
          </rPr>
          <t xml:space="preserve">
• 4 de febrero integración de bienvenida para los estudiantes de primer semestre donde se contó con la participación del grupo vallenato de la regional Vélez. 70 estudiantes participantes.
• El 13 de febrero, canelazo karaoke con la intención de integrar a toda la comunidad uteísta en Vélez, con la participación de 200 personas.
• El domingo 15 de febrero, primer gran ciclo paseo en la ruta Vélez Guavatá teniendo una gran acogida por la comunidad estudiantil. 20 estudiantes participantes.
• Febrero Convocatorias a los Estudiantes a Participar en las Selecciones Deportivas. 500 estudiantes en las diferentes selecciones deportivas.
• Febrero, Campeonato Interno cancha UTS. 350 participantes.
• Febrero, Participación en el Campeonato Seven de Rugby. 12 estudiantes participantes. 
• El 27 de febrero se realizó el primero campeonato de FIFA 2015 consola Xbox Donde se inscribieron más de 50 estudiantes en Vélez.   
• Marzo, Participación en la III Liga Universitaria de Futbol Sala FIFA, Coliseo de la Unab, 30 Estudiantes Participantes.
• Marzo, Participación de las Diferentes Disciplinas Deportivas en el Campeonato RED EMPRENDER, 400 Estudiantes Participantes.   
• Marzo, en Vélez gran súper liga de futbol 5. 60 estudiantes participantes.
• El día 9 de marzo campeonato inter roscas del I semestre del año 2015 en Vélez. 80 estudiantes participantes.
• Jueves 12 de marzo, Ceremonia de Inauguración del Edificio B de la Institución Presentación del Grupo Cámara Andina y Orquesta Filarmónica, Plazoleta UTS. 300 personas participantes entre estudiantes.
• Lunes 16 de Marzo, Ceremonia de Posesión del Señor Rector Omar Lengerke Pérez, Presentación del Grupo Cámara Andina y Orquesta Filarmónica, Plazoleta UTS. 400 Estudiantes participantes.
• 24 de marzo, primer cine club, se proyectó la película” bajo la misma estrella” dirigida a la comunidad Uteísta de Vélez. 90 estudiantes participantes.
• Miércoles 25 de marzo Inauguración del I Campeonato Inter programas UTS. 450 estudiantes participantes.
• Abril, Participación en el Campeonato Séptimo Festival Urbano de Ultímate. 20 Estudiantes Participantes.
• Jueves 26 y viernes 27 de marzo Presentación de Instrumentista Solista en las 11 Ceremonias de Grados, Neomundo. 470 Estudiantes, graduandos.
• Miércoles 15 de Abril, Exposición de dibujo a lápiz “Talento para Ver” Plazoleta edificio B. 800 personas entre estudiantes y participantes.
• Jueves 23 de Abril, Presentación del Trio de Jazz en la Inauguración de la Exposición Colectiva al Color de la Historia. 600 estudiantes participantes.
• Del 22 al 28 de Abril, Campeonato Sur Americano Sub 20 de Ajedrez en Barrancabermeja, participación 1 estudiante.
• Domingo 26 de Abril, Carrera ATLETICA UIS, Participación 3 Estudiantes.
• Martes 28 de Abril, Acompañamiento Musical en el Día del Idioma en el Campus Piedecuesta. 200 estudiantes participantes.
• Miércoles 13 de mayo, Concierto de la Orquesta DR Big Band, Auditorio UTS. 150 estudiantes Participantes.
• Mayo, En las UTS de San Gil se realizó el torneo de Banquitas, Integración Deportiva, en Coliseo Lorenzo Alcantuz 60 estudiantes participantes.
• Mayo, Taller Desafíos para Incursionar con Éxito en el Mercado Laboral, en las UTS. 12 estudiantes participantes.
• Del 16 al 18 de Mayo Participación II Torneo Abierto del Equipo de Baloncesto Femenino en el municipio de Ubaté. 15 estudiantes participantes.
• Del 16 al 23 de Mayo, Participación en los II juegos de Mar y Playa en la Ciudad de Cartagena. 20 estudiantes Participantes.
• Jueves 21 de mayo, Acompañamiento Musical en la Clausura de despierta la Lectura, en el Auditorio de la institución. 200 estudiantes participantes.
• Jueves 21 de mayo, Acompañamiento Musical del grupo de Gaita en el evento Miga, plazoleta edificio B. 200 estudiantes participantes.
• Viernes 22 de mayo, Concierto de Rock en la Biblioteca Virtual. 90 estudiantes participantes.
• Viernes 29 de mayo, Concierto Nuestras Músicas Grupo de Tamboras, Vallenato y Orquesta Tropical, Plazoleta Edificio B, 400 estudiantes participantes.</t>
        </r>
      </text>
    </comment>
    <comment ref="M82" authorId="1" shapeId="0">
      <text>
        <r>
          <rPr>
            <b/>
            <sz val="9"/>
            <color indexed="81"/>
            <rFont val="Tahoma"/>
            <family val="2"/>
          </rPr>
          <t>UTS:</t>
        </r>
        <r>
          <rPr>
            <sz val="9"/>
            <color indexed="81"/>
            <rFont val="Tahoma"/>
            <family val="2"/>
          </rPr>
          <t xml:space="preserve">
• 168 Becas por Excelencia Deportiva.
• Estudiantes beneficiados con créditos ICETEX: 695 primer semestre académico de 2015
• Becas alcaldía de Bucaramanga: 970 estudiantes
• Becas alcaldía de Girón: 60 estudiantes.
• Becas alcaldía de California. 22 estudiantes.
• Becas alcaldía de Lebrija: 323 estudiantes.
• Becas alcaldía de Piedecuesta: 571 estudiantes. 
• Becas por Excelencia Académica: 450 estudiantes.</t>
        </r>
      </text>
    </comment>
    <comment ref="M83" authorId="1" shapeId="0">
      <text>
        <r>
          <rPr>
            <b/>
            <sz val="9"/>
            <color indexed="81"/>
            <rFont val="Tahoma"/>
            <family val="2"/>
          </rPr>
          <t>UTS:</t>
        </r>
        <r>
          <rPr>
            <sz val="9"/>
            <color indexed="81"/>
            <rFont val="Tahoma"/>
            <family val="2"/>
          </rPr>
          <t xml:space="preserve">
En proceso  convenios a nivel Nacional con: 
• La Universidad Nacional de Colombia 
• Universidad Pedagógica Nacional
• Universidad de Antioquia
• Universidad del Magdalena 
• El Instituto Tecnológico de Soledad Atlántico 
• La Institución Universitaria Pascual Bravo.
En ejecución movilidad estudiantil Gestión Empresarial:
• Universidad Central de Bogotá.
• Universidad Abierta y a Distancia UNAD</t>
        </r>
      </text>
    </comment>
    <comment ref="M84" authorId="1" shapeId="0">
      <text>
        <r>
          <rPr>
            <b/>
            <sz val="9"/>
            <color indexed="81"/>
            <rFont val="Tahoma"/>
            <family val="2"/>
          </rPr>
          <t>UTS:</t>
        </r>
        <r>
          <rPr>
            <sz val="9"/>
            <color indexed="81"/>
            <rFont val="Tahoma"/>
            <family val="2"/>
          </rPr>
          <t xml:space="preserve">
Formalización de tres (3) Convenios con entidades de nivel nacional como:
• Instituto Colombiano Agropecuario
• Club Deportivo Real Santander
• Asopartes
Formalizaron cuatro (4) Acuerdos de práctica con entidades:
• Fintess People
• Avícola el Guamito
• Alca Ltda.
• Carnes y Carnes Santa Cruz.
</t>
        </r>
      </text>
    </comment>
    <comment ref="M85" authorId="1" shapeId="0">
      <text>
        <r>
          <rPr>
            <b/>
            <sz val="9"/>
            <color indexed="81"/>
            <rFont val="Tahoma"/>
            <family val="2"/>
          </rPr>
          <t>UTS:</t>
        </r>
        <r>
          <rPr>
            <sz val="9"/>
            <color indexed="81"/>
            <rFont val="Tahoma"/>
            <family val="2"/>
          </rPr>
          <t xml:space="preserve">
Convenios Internacionales en ejecución con: 
1. Universidad de le Havre – Francia
2. Universidad de Tolouse – Francia
3. Universidad de CAEN – Francia
4. Universidad de Nuevo León – México
5. Universidad de Monterrey – México</t>
        </r>
      </text>
    </comment>
    <comment ref="M86" authorId="1" shapeId="0">
      <text>
        <r>
          <rPr>
            <b/>
            <sz val="9"/>
            <color indexed="81"/>
            <rFont val="Tahoma"/>
            <family val="2"/>
          </rPr>
          <t>UTS:</t>
        </r>
        <r>
          <rPr>
            <sz val="9"/>
            <color indexed="81"/>
            <rFont val="Tahoma"/>
            <family val="2"/>
          </rPr>
          <t xml:space="preserve">
En proceso la revisión de la información existente en la ORI para la elaboración de una guía de movilidad nacional e internacional para los estudiantes y docentes de las UTS interesados en la movilidad.</t>
        </r>
      </text>
    </comment>
    <comment ref="M87" authorId="1" shapeId="0">
      <text>
        <r>
          <rPr>
            <b/>
            <sz val="9"/>
            <color indexed="81"/>
            <rFont val="Tahoma"/>
            <family val="2"/>
          </rPr>
          <t>UTS:</t>
        </r>
        <r>
          <rPr>
            <sz val="9"/>
            <color indexed="81"/>
            <rFont val="Tahoma"/>
            <family val="2"/>
          </rPr>
          <t xml:space="preserve">
1. Emilie Ollivro y Maurane Lenesle, estudiantes Francesas para 1º y 2º semestre en el programa de Topografía.  (2 entrantes)
2. Camille Letondeur, Marine Lusigny y Maena Riau, estudiantes Francesas de 1º y 2º semestre del programa de Turismo (3 entrantes)
3. Nicolas Cangémi, Renaud Bayol y François Marques, estudiantes Franceses para 7º y 8º semestre del programa de Marketing y Negocios Internacionales. (3 entrantes)
4. Lizeth Ximena Mantilla, estudiante de 8º semestre en Gestión Empresarial de las UTS (1 saliente) 
5. Javier Quintero Herrera, estudiante de 10º semestre del programa de  electromecánica de las UTS (1 saliente)
6. Silvia Barragán y Leyli García Parada, estudiantes de Tecnología en Recursos Ambiental de 6º y 7º semestre respectivamente.  (2 saliente)</t>
        </r>
      </text>
    </comment>
    <comment ref="M88" authorId="1" shapeId="0">
      <text>
        <r>
          <rPr>
            <b/>
            <sz val="9"/>
            <color indexed="81"/>
            <rFont val="Tahoma"/>
            <family val="2"/>
          </rPr>
          <t>UTS:</t>
        </r>
        <r>
          <rPr>
            <sz val="9"/>
            <color indexed="81"/>
            <rFont val="Tahoma"/>
            <family val="2"/>
          </rPr>
          <t xml:space="preserve">
1. UDUAL, se envió contrapropuesta.
2. En estado de estudio el ingreso a la Red bibliográfica de la universidad de Le Havre en Francia.
3. PIVOT, ya se suscribió el año de membrecía.  
4. Nodo Nororiente ORI – Activación de la red de oficinas de relaciones Interinstitucionales para hacer parte activa de la red. 
</t>
        </r>
      </text>
    </comment>
    <comment ref="M89" authorId="1" shapeId="0">
      <text>
        <r>
          <rPr>
            <b/>
            <sz val="9"/>
            <color indexed="81"/>
            <rFont val="Tahoma"/>
            <family val="2"/>
          </rPr>
          <t>UTS:</t>
        </r>
        <r>
          <rPr>
            <sz val="9"/>
            <color indexed="81"/>
            <rFont val="Tahoma"/>
            <family val="2"/>
          </rPr>
          <t xml:space="preserve">
1. María Teresa Forero – Doctorado – Universidad Politécnica de Valencia
2. Alba Lucía Guzmán – Universidad de Oviedo, proyecto de Investigación
3. Luis Omar – Universidad Politécnica de Valencia – Doctorado 
</t>
        </r>
      </text>
    </comment>
    <comment ref="M90" authorId="1" shapeId="0">
      <text>
        <r>
          <rPr>
            <b/>
            <sz val="9"/>
            <color indexed="81"/>
            <rFont val="Tahoma"/>
            <family val="2"/>
          </rPr>
          <t>UTS:</t>
        </r>
        <r>
          <rPr>
            <sz val="9"/>
            <color indexed="81"/>
            <rFont val="Tahoma"/>
            <family val="2"/>
          </rPr>
          <t xml:space="preserve">
1. Elaboración de un Libro “FÍSICA BÁSICA” entre las UTS y la USAL. Pendiente su publicación.
2. Participación VII Coloquio Internacional “Ciudades Sostenibles” – Alianza Francesa. 
3. Producción intelectual en reforestación generado por la Coordinación de Recursos Naturales, con la GIZ,  publicación en revistas internacionales.
4. Diplomado internacional en geotecnia. (en proceso de apertura)
5. Intercambio de Buenas Prácticas con la Universidad de Le Havre. (en proceso) 
6. Estudio interinstitucional para la viabilidad de la doble titulación de los programas de Gestión Empresarial y Contaduría Pública y Administración de Empresas y Marketing Internacional.   con la Universidad de Le Havre. (en proceso)
7. Acuerdo de Intención para promover pasantía con empresas de México y Perú.</t>
        </r>
      </text>
    </comment>
    <comment ref="M91" authorId="1" shapeId="0">
      <text>
        <r>
          <rPr>
            <b/>
            <sz val="9"/>
            <color indexed="81"/>
            <rFont val="Tahoma"/>
            <family val="2"/>
          </rPr>
          <t>UTS:</t>
        </r>
        <r>
          <rPr>
            <sz val="9"/>
            <color indexed="81"/>
            <rFont val="Tahoma"/>
            <family val="2"/>
          </rPr>
          <t xml:space="preserve">
En actividad conjunta con el centro de idiomas se abrirán un curso de inglés para nivel inicial y conversacional para docentes.</t>
        </r>
      </text>
    </comment>
    <comment ref="M92" authorId="1" shapeId="0">
      <text>
        <r>
          <rPr>
            <b/>
            <sz val="9"/>
            <color indexed="81"/>
            <rFont val="Tahoma"/>
            <family val="2"/>
          </rPr>
          <t>UTS:</t>
        </r>
        <r>
          <rPr>
            <sz val="9"/>
            <color indexed="81"/>
            <rFont val="Tahoma"/>
            <family val="2"/>
          </rPr>
          <t xml:space="preserve">
1. Movilidad saliente de la estudiante Lizeth Ximena Mantilla de Gestión empresarial, becaria del 100% para intercambio de doble titulación en Francia. 
2. Movilidad saliente de dos estudiantes Uteistas de los programas de Electromecánica y Ambiental al TEC de Monterrey (México-Toluca).  Javier Quintero – Lesly Garcia Parada
3. En proceso de aceptación la movilidad internacional de una estudiante Becaria (2014) del programa de Ambiental para cursar sexto semestre en la Universidad Autónoma Nuevo León (México). En el segundo periodo académico 2015 Silvia Patricia Barragan Mantilla
4. Recibimos 8 estudiantes franceses por un año de estudio en el marco del DUETE (Año de estudio en el extranjero): 5 de la Universidad de Caen y 3 de la Universidad de Toulouse. Los estudiantes vienen a participar en los programas de Marketing y Negocios Internacionales (3), Turismo Sostenible (3) y Topografía (2).
</t>
        </r>
      </text>
    </comment>
    <comment ref="L93" authorId="0" shapeId="0">
      <text>
        <r>
          <rPr>
            <b/>
            <sz val="8"/>
            <color indexed="81"/>
            <rFont val="Tahoma"/>
            <family val="2"/>
          </rPr>
          <t>Resultado aceptable del indicador: Se alcanzó el 68% de las metas programadas en el segundo trimestre de un 50% planeado para este periodo.</t>
        </r>
      </text>
    </comment>
    <comment ref="F94" authorId="0" shapeId="0">
      <text>
        <r>
          <rPr>
            <b/>
            <sz val="8"/>
            <color indexed="81"/>
            <rFont val="Tahoma"/>
            <family val="2"/>
          </rPr>
          <t xml:space="preserve">Resultado aceptable del Indicador: Se logró el 46% en la gestión de los programas del Plan de Desarrollo de un 50% planeado para el primer semestre
</t>
        </r>
        <r>
          <rPr>
            <sz val="8"/>
            <color indexed="81"/>
            <rFont val="Tahoma"/>
            <family val="2"/>
          </rPr>
          <t xml:space="preserve">
</t>
        </r>
      </text>
    </comment>
  </commentList>
</comments>
</file>

<file path=xl/sharedStrings.xml><?xml version="1.0" encoding="utf-8"?>
<sst xmlns="http://schemas.openxmlformats.org/spreadsheetml/2006/main" count="249" uniqueCount="227">
  <si>
    <t>SEGUIMIENTO Y CONTROL</t>
  </si>
  <si>
    <t>PAGINA  
DE:  4</t>
  </si>
  <si>
    <t>R – SC - 05</t>
  </si>
  <si>
    <t>MATRIZ DE RESULTADOS DEL APLICATIVO - GESTION -</t>
  </si>
  <si>
    <t>VERSION: 03</t>
  </si>
  <si>
    <t>POLITICA INSTITUCIONAL</t>
  </si>
  <si>
    <t>% AVANCE ANUAL PLAN DESARROLLO</t>
  </si>
  <si>
    <t xml:space="preserve">EJE ESTRATEGICO </t>
  </si>
  <si>
    <t>% PROGRAMA PLAN ACCION</t>
  </si>
  <si>
    <t>%.AVANCE DEL PROGRAMA EN EL PERIODO</t>
  </si>
  <si>
    <t>AVANCE % DEL PROYECTO EN EL PERIODO</t>
  </si>
  <si>
    <t>GESTION POR PROCESOS</t>
  </si>
  <si>
    <t xml:space="preserve"> PROGRAMAS DEL PLAN DE DESARROLLO</t>
  </si>
  <si>
    <t>PROYECTO</t>
  </si>
  <si>
    <t>NIVEL DE SIGNIFICANCIA DEL PROYECTO EN EL PLAN DE ACCION</t>
  </si>
  <si>
    <t>Pond % DEL PROYECTO</t>
  </si>
  <si>
    <t>INDICADOR</t>
  </si>
  <si>
    <t>METAS 2015</t>
  </si>
  <si>
    <t>PRESUPUESTO COMPROMETIDO A 30/06/2015</t>
  </si>
  <si>
    <t>META CUMPLIDA</t>
  </si>
  <si>
    <t>VALORACION (RANGOS)</t>
  </si>
  <si>
    <t>PRESUPUESTO GENERAL</t>
  </si>
  <si>
    <t>RECURSOS ASIGNADOS AL PROYECTO</t>
  </si>
  <si>
    <t>46% - 50%</t>
  </si>
  <si>
    <t>25% - 45%</t>
  </si>
  <si>
    <t>0 AL 24%</t>
  </si>
  <si>
    <t>1. Institucionalización de la investigación, el desarrollo tecnológico y la innovación como componentes esenciales de la cultura organizacional y la prospectiva.</t>
  </si>
  <si>
    <t>Desarrollo y Transferencia Tecnológica</t>
  </si>
  <si>
    <t>INVESTIGACION</t>
  </si>
  <si>
    <t>Asimilación y desarrollo de tecnología</t>
  </si>
  <si>
    <t>Desarrollo software de propósito especifico</t>
  </si>
  <si>
    <t>Número de aplicaciones desarrolladas</t>
  </si>
  <si>
    <t>Adaptación de tecnología</t>
  </si>
  <si>
    <t>Número de proyectos
desarrollados</t>
  </si>
  <si>
    <t>Transferencia
tecnológica</t>
  </si>
  <si>
    <t>Alianzas estratégicas</t>
  </si>
  <si>
    <t>Número de convenios</t>
  </si>
  <si>
    <t>Ejercicio de transferencia
tecnológica</t>
  </si>
  <si>
    <t>Número de procesos de transferencia tecnológica realizados</t>
  </si>
  <si>
    <t>Vigilancia tecnológica e inteligencia competitiva</t>
  </si>
  <si>
    <t>Puesta en marcha del observatorio de prospectiva tecnológica</t>
  </si>
  <si>
    <t>Acto administrativo de creación del Observatorio de prospectiva tecnológica</t>
  </si>
  <si>
    <t>Nùmero de bases de datos por àrea de conocimiento.</t>
  </si>
  <si>
    <t xml:space="preserve">2. Gestión del conocimiento para la construcción de comunidad académica y científica </t>
  </si>
  <si>
    <t>Gestión del Conocimiento</t>
  </si>
  <si>
    <t>Cultura investigativa</t>
  </si>
  <si>
    <t>Movilidad de actores</t>
  </si>
  <si>
    <t>Número de intercambios.</t>
  </si>
  <si>
    <t>Número de convenios específicos en materia de movilización de actores.</t>
  </si>
  <si>
    <t>Divulgación del conocimiento</t>
  </si>
  <si>
    <t>Número de artículos de investigación publicados en revistas indexadas.</t>
  </si>
  <si>
    <t>Número de ponencias realizadas.</t>
  </si>
  <si>
    <t>Jóvenes investigadores.</t>
  </si>
  <si>
    <t>Número de jóvenes investigadores.</t>
  </si>
  <si>
    <t>Estimular y fortalecer los semilleros de investigación.</t>
  </si>
  <si>
    <t>Número de semilleros de investigación de profesores y estudiantes.</t>
  </si>
  <si>
    <t>Estrategias para el fomento de la investigación dentro del aula por programa.</t>
  </si>
  <si>
    <t>Número de nuevas estrategias implementadas</t>
  </si>
  <si>
    <t>Gestión de la actividad
investigativa
institucional</t>
  </si>
  <si>
    <t>Fortalecimiento de los
grupos de investigación</t>
  </si>
  <si>
    <t>Número de grupos de investigación
reconocidos en COLCIENCIAS</t>
  </si>
  <si>
    <t>3. Evaluación, autoevaluación y autorregulación de los programas académicos de la Institución, orientados a la actualización y revisión permanente del Proyecto Educativo Institucional</t>
  </si>
  <si>
    <t>Gestión académica</t>
  </si>
  <si>
    <t>DOCENCIA</t>
  </si>
  <si>
    <t>Formación centrada en el desarrollo del ser humano</t>
  </si>
  <si>
    <t>Fortalecimiento e Innovación Curricular</t>
  </si>
  <si>
    <t>Informes de evaluación curricular con ajustes.</t>
  </si>
  <si>
    <t>N/A</t>
  </si>
  <si>
    <t>Número de programas que aplicaron la guía de evaluación curricular.</t>
  </si>
  <si>
    <t>Apropiación del Proyecto Educativo Institucional.</t>
  </si>
  <si>
    <t>Porcentaje de docentes nuevos apropiados del PEI</t>
  </si>
  <si>
    <t>Porcentaje de docentes antiguos apropiados del PEI</t>
  </si>
  <si>
    <t>Actualización y fortalecimiento de las capacidades y el perfil académico y tecnológico de los profesores</t>
  </si>
  <si>
    <t>Proyecto institucional de capacitación y formación docente</t>
  </si>
  <si>
    <t>Porcentaje de docentes capacitados del total de docentes vinculados</t>
  </si>
  <si>
    <t>Acciones académicas para mejorar el rendimiento académico y asegurar la permanencia de los estudiantes</t>
  </si>
  <si>
    <t>Acompañamiento académico a los estudiantes.</t>
  </si>
  <si>
    <t>Número  de estudiantes que participan en cursos de nivelación</t>
  </si>
  <si>
    <t>Número  de estudiantes que participan en el Proyecto PILE</t>
  </si>
  <si>
    <t>Acompañamiento académico a los docentes</t>
  </si>
  <si>
    <t>Número de docentes acompañados en el aula</t>
  </si>
  <si>
    <t>Caracterización de la deserción a nivel institucional.</t>
  </si>
  <si>
    <t>Informe de seguimeinto a las estrategias que apoyan la permanencia y graduación de los estudiantes.</t>
  </si>
  <si>
    <t>Metodologías de enseñanza basadas en tecnologías de información y comunicación -TIC</t>
  </si>
  <si>
    <t>Acompañamiento y seguimiento  al trabajo independiente de los estudiantes mediante el uso de TIC</t>
  </si>
  <si>
    <t>Número de asignaturas que utilizan blogs para acompañar el trabajo independiente de los estudiantes.</t>
  </si>
  <si>
    <t>Número de asignaturas que utilizan cursos virtuales para acompañar el trabajo independiente de los estudiantes.</t>
  </si>
  <si>
    <t>Acreditaciòn de alta calidad</t>
  </si>
  <si>
    <t>Acreditación de los Programas Académicos</t>
  </si>
  <si>
    <t xml:space="preserve"> Número de programas académicos coninforme de condiciones iníciales para acreditación en alta calidad</t>
  </si>
  <si>
    <t>Consolidación de la oferta de programas académicos en  los diferentes niveles de formación para la región y otras ciudades del país.</t>
  </si>
  <si>
    <t>Apertura de programas académicos en otras ciudades.</t>
  </si>
  <si>
    <t>Número de cursos ofrecidos en modalidad virtual a la comunidad en general.</t>
  </si>
  <si>
    <t xml:space="preserve">4. Profesores, investigadores, estudiantes y egresados  para el incremento de la calidad académica.  </t>
  </si>
  <si>
    <t>Actores Académicos 
Profesores Estudiantes Egresados</t>
  </si>
  <si>
    <t>GESTION DEL TALENTO HUMANO</t>
  </si>
  <si>
    <t>Fortalecimiento del colectivo docente.</t>
  </si>
  <si>
    <t>Acciones administrativas para la selección y vinculación de nuevos profesores.</t>
  </si>
  <si>
    <t>Número de docentes vinculados con formación de maestría y doctorado</t>
  </si>
  <si>
    <t>Número de profesores de tiempo completo dedicados a la proyección social en la sede Bucaramanga adscritos a los programas</t>
  </si>
  <si>
    <t>Número de profesores de tiempo completo dedicados a la proyección social en la sede Bucaramanga adscritos a la Oficina de Extensión y Proyección Social.</t>
  </si>
  <si>
    <t>Número docentes de tiempo completo o carrera adscritos a cada regional con dedicación a la proyección social.</t>
  </si>
  <si>
    <t>Número de profesores ocasionales de tiempo completo vinculados a once meses</t>
  </si>
  <si>
    <t>Número de profesores ocasionales de tiempo completo vinculados a once meses para el fortalecimiento de la Investigación en Bucaramanga</t>
  </si>
  <si>
    <t>Número de profesores ocasionales de tiempo completo vinculados a once meses para el fortalecimiento de la Investigación en Regionales</t>
  </si>
  <si>
    <t>Cualificaciòn docente</t>
  </si>
  <si>
    <t>Inducción para nuevos profesores</t>
  </si>
  <si>
    <t>Número de docentes capacitados / docentes de reciente ingreso</t>
  </si>
  <si>
    <t>Perfeccionamiento docente</t>
  </si>
  <si>
    <t xml:space="preserve">Número de docentes apoyados mediante gestión de convenios para sus estudios de formación post gradual. </t>
  </si>
  <si>
    <t>Producción intelectual</t>
  </si>
  <si>
    <t>Incentivos a la producción intelectual docente</t>
  </si>
  <si>
    <t>Número de docentes distinguidos</t>
  </si>
  <si>
    <t>Nùmero de productos generados por docentes de cada unidad acadèmica</t>
  </si>
  <si>
    <t>Evaluaciòn docente</t>
  </si>
  <si>
    <t>Sistema de seguimiento y evaluación docente</t>
  </si>
  <si>
    <t>Porcentaje de docentes evaluados en el rango EXCELENTE</t>
  </si>
  <si>
    <t>Porcentaje de docentes evaluados en el rango MUY BUENO</t>
  </si>
  <si>
    <t>Caracterización de los estudiantes</t>
  </si>
  <si>
    <t>Orientación vocacional y profesional - OVP</t>
  </si>
  <si>
    <t>Número de estudiantes intervenidos</t>
  </si>
  <si>
    <t>Estrategias académicas que disminuyan la deserción estudiantil, mejoren el rendimiento académico y aseguren la permanencia y la graduación de los estudiantes.</t>
  </si>
  <si>
    <t>Estrategias académicas implementadas.</t>
  </si>
  <si>
    <t>BIENESTAR INSTITUCIONAL</t>
  </si>
  <si>
    <t>Estrategias para la identificación y apoyo a la población de estudiantes con discapacidad.</t>
  </si>
  <si>
    <t>Número de actividades desarrolladas para la atención de población discapacitada.</t>
  </si>
  <si>
    <t>PROYECCION SOCIAL</t>
  </si>
  <si>
    <t>Seguimiento a Egresados</t>
  </si>
  <si>
    <t>Estudio de impacto de los egresados en el sector productivo.</t>
  </si>
  <si>
    <t>Número de estudios realizados en cada programa</t>
  </si>
  <si>
    <t>creación de una bolsa de empleo (proceso de intermediación laboral)</t>
  </si>
  <si>
    <t>Sistema de intermediación laboral.</t>
  </si>
  <si>
    <t>5. Imagen institucional basada en los impactos de la proyección social.</t>
  </si>
  <si>
    <t xml:space="preserve">Extensión y Proyeccion Social </t>
  </si>
  <si>
    <t>Proyección Comunitaria</t>
  </si>
  <si>
    <t>Intervenciòn social directa o con entidades territoriales</t>
  </si>
  <si>
    <t>Número de nuevos convenios con entidades territoriales para el desarrollo de prácticas de proyección social</t>
  </si>
  <si>
    <t>Nùmero de productos en las que se evidencie proyección a la comunidad.</t>
  </si>
  <si>
    <t>Número de estudios de impacto en el entorno como resultado de los proyectos de proyección social desarrollados por los programas acadèmicos.</t>
  </si>
  <si>
    <t>Número de iniciativas, planes, programas, proyectos o actividades realizadas en las que se evidencie proyección a la comunidad.</t>
  </si>
  <si>
    <t>Unidad de Emprendimiento e incubación de empresas y nuevos negocios</t>
  </si>
  <si>
    <t>Porcentaje de proyectos de creación de empresas de los estudiantes apalancados con recursos de convenios entre Estado, SENA, Ministerios, entidades territoriales; recursos de regionalización de la Ley de Ciencia 1286 y el sector productivo</t>
  </si>
  <si>
    <t>Asesoria EmpresarIal</t>
  </si>
  <si>
    <t>Porcentaje de empresarios atendidos.</t>
  </si>
  <si>
    <t>Extensión académica</t>
  </si>
  <si>
    <t>Educación continua</t>
  </si>
  <si>
    <t>Número de personas certificadas en  capacitaciones, talleres, cursos, diplomados, entre otros.</t>
  </si>
  <si>
    <t>6. Sostenibilidad financiera institucional fundamentada en la gestión eficiente y oportuna de los recursos y la generación de ingresos propios</t>
  </si>
  <si>
    <t>Gestiòn de recursos financieros</t>
  </si>
  <si>
    <t>GESTION FINANCIERA</t>
  </si>
  <si>
    <t>Gestión de recursos de transferencias y aportes del Estado</t>
  </si>
  <si>
    <t>Aumento de las  transferencias anuales del presupuesto departamental para las uts.</t>
  </si>
  <si>
    <t>Recursos de transferencias departamentales y nacionales en SMMLV.</t>
  </si>
  <si>
    <t>Presentación y sustentación de la solicitud de aportes estatales para la ejecución de los proyectos de inversión de infraestructura Física y tecnológica.</t>
  </si>
  <si>
    <t>Número de proyectos ejecutados con recursos provenientes de fuentes del Estado para inversión.</t>
  </si>
  <si>
    <t>Generación Interna de Recursos</t>
  </si>
  <si>
    <t>Diversificación de las fuentes por venta de bienes y servicios</t>
  </si>
  <si>
    <t>Porcentaje de aumento de los recursos propios por nuevas fuentes de ingresos.</t>
  </si>
  <si>
    <t>7,Incorporación y apropiación de las Tecnología de Información y Comunicación TIC, como soporte de la plataforma tecnológica, educativa e investigativa.</t>
  </si>
  <si>
    <t>Infraestructura basada en prospectiva tecnológica</t>
  </si>
  <si>
    <t>COMUNICACIÓN INSTITUCIONAL</t>
  </si>
  <si>
    <t>Infraestructura tecnológica</t>
  </si>
  <si>
    <t>Inversión tecnológica en canales de comunicación internos y externos</t>
  </si>
  <si>
    <t>Nuevos canales de comunicación interna y externa</t>
  </si>
  <si>
    <t>INFRAESTRUCTURA Y LOGISTICA</t>
  </si>
  <si>
    <t>Inversión tecnológica para implementar y modernizar los sistemas de información.</t>
  </si>
  <si>
    <t>Sistemas de información implementados y/o modernizados.</t>
  </si>
  <si>
    <t>Inversión tecnológica para implementar y modernizar los sistemas de conectividad voz, datos y video.</t>
  </si>
  <si>
    <t>Sistemas de conectividad implementados y/o modernizados.</t>
  </si>
  <si>
    <t>Inversión tecnológica para actualizar y modernizar los recursos audiovisuales</t>
  </si>
  <si>
    <t>Recursos audiovisuales disponibles para el uso de estudiantes y docentes</t>
  </si>
  <si>
    <t>Inversión tecnológica para modernizar el sistema de información de las bibliotecas, Y actualización del amterial bibliogràfico</t>
  </si>
  <si>
    <t>Recursos bibliogràficos disponibles para el uso de estudiantes y docentes</t>
  </si>
  <si>
    <t>Ampliación de la Infraestructura Física</t>
  </si>
  <si>
    <t>Ampliación y adecuación de la infraestructura física de la sede Bucaramanga</t>
  </si>
  <si>
    <t>Número de etapas del proyecto en ejecución.</t>
  </si>
  <si>
    <t>Ampliación y adecuación de la infraestructura física para las regionales</t>
  </si>
  <si>
    <r>
      <t xml:space="preserve">Número de proyectos de infraestructura física </t>
    </r>
    <r>
      <rPr>
        <sz val="8"/>
        <color indexed="8"/>
        <rFont val="Arial"/>
        <family val="2"/>
      </rPr>
      <t>en ejecución</t>
    </r>
    <r>
      <rPr>
        <sz val="8"/>
        <color indexed="8"/>
        <rFont val="Arial"/>
        <family val="2"/>
      </rPr>
      <t xml:space="preserve"> para las regionales</t>
    </r>
  </si>
  <si>
    <t>Inversiòn para el desarrollo prospectivo de la infraestructura tecnológica</t>
  </si>
  <si>
    <t>Porcentaje de ejecuciòn de los proyectos de inversiòn</t>
  </si>
  <si>
    <t>Dotación de la infraestructura física institucional</t>
  </si>
  <si>
    <t>Número de áreas dotadas</t>
  </si>
  <si>
    <t xml:space="preserve">8. Desarrollo humano del personal al servicio de la Institución.
</t>
  </si>
  <si>
    <t>Gestión del Talento Humano</t>
  </si>
  <si>
    <t>Capacitación adminsitrativa</t>
  </si>
  <si>
    <t>Actualización del Personal Administrativo</t>
  </si>
  <si>
    <t>Número de beneficiarios de las capacitaciones / Total de empleados no docentes</t>
  </si>
  <si>
    <t>Bienestar Social</t>
  </si>
  <si>
    <t>Bienestar Social de la Comunidad Institucional</t>
  </si>
  <si>
    <t>Población beneficiada / Población total</t>
  </si>
  <si>
    <t xml:space="preserve">Incentivos y estímulos </t>
  </si>
  <si>
    <t>Sistema de estímulos al desempeño del personal administrativo</t>
  </si>
  <si>
    <t>Número de empleados distinguidos y premiados / Total de empleados</t>
  </si>
  <si>
    <t xml:space="preserve">9. Bienestar Institucional en procura del mejoramiento de la calidad de vida de los estudiantes, docentes y administrativos de la institución. </t>
  </si>
  <si>
    <t>Bienestar Institucional</t>
  </si>
  <si>
    <t>Bienestar y calidad de vida para la comunidad Institucional</t>
  </si>
  <si>
    <t xml:space="preserve">Hábitos y estilos de vida saludables </t>
  </si>
  <si>
    <t>Desarrollo humano y formación en principios</t>
  </si>
  <si>
    <t>Bienestar Estudiantil</t>
  </si>
  <si>
    <t xml:space="preserve">Promoción de la salud y prevención de enfermedades </t>
  </si>
  <si>
    <t>Fomento del deporte, arte y cultura.</t>
  </si>
  <si>
    <t xml:space="preserve">% de la población estudiantil vinculada al proyecto. </t>
  </si>
  <si>
    <t>Mejoramiento de las condiciones socioeconómicas del estudiante</t>
  </si>
  <si>
    <t>Porcentaje de la población beneficiada con el otorgamiento de becas, subsidio académico, auxiliaturas y crédito educativo.</t>
  </si>
  <si>
    <t>10. Articulación institucional con el entorno local, regional, nacional e internacional</t>
  </si>
  <si>
    <t>Articulación con el entorno: Alianzas estratégicas con sectores académico y productivo e Internacionalización</t>
  </si>
  <si>
    <t xml:space="preserve">Vinculación y cooperación con el entorno acadèmico, productivo y social  </t>
  </si>
  <si>
    <t>Alianzas estratégicas con el sector académico</t>
  </si>
  <si>
    <t>Número de nuevos acuerdos o convenios de cooperación para el desarrollo de actividades académicas.</t>
  </si>
  <si>
    <t>Alianzas estratégicas con el sector productivo</t>
  </si>
  <si>
    <t>Número de alianzas estratégicas para el desarrollo de actividades conjuntas.</t>
  </si>
  <si>
    <t>Internacionalización</t>
  </si>
  <si>
    <t>Cooperación Internacional</t>
  </si>
  <si>
    <t>Número de convenios con el exterior en funcionamiento</t>
  </si>
  <si>
    <t>Sistema Institucional de Movilidad a nivel nacional e Internacional y de incentivos económicos aprobado.</t>
  </si>
  <si>
    <t xml:space="preserve">Nùmero de programas acadèmicos con actores en movilidad acadèmica. </t>
  </si>
  <si>
    <t xml:space="preserve">Nùmero de vinculaciones a redes de cooperación académica nacional o internacional. </t>
  </si>
  <si>
    <t>Nùmero de docentes por programa con estudios en el extranjero</t>
  </si>
  <si>
    <t>Nùmero de productos académicos generados de la cooperación internacional</t>
  </si>
  <si>
    <t>Número de docentes participando en el programa institucional de aprendizaje en segunda lengua.</t>
  </si>
  <si>
    <t>Número de profesores y estudiantes participando en programas de intercambio acaémico</t>
  </si>
  <si>
    <t>% AVAN. PLAN DESARROLLO</t>
  </si>
  <si>
    <t>% AVAN PLAN DE ACCION</t>
  </si>
  <si>
    <t>% EJEC. METAS</t>
  </si>
  <si>
    <t>INDICADOR DE EFICACIA POR PROYECTO</t>
  </si>
  <si>
    <t>INDICADOR DE EFICACIA POR PROGRAMAS</t>
  </si>
  <si>
    <t>% EJEC. PPTAL</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</si>
</sst>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0.0"/>
    <numFmt numFmtId="165" formatCode="#,##0.000"/>
    <numFmt numFmtId="166" formatCode="0.0"/>
    <numFmt numFmtId="167" formatCode="_-&quot;$&quot;* #,##0.00_-;\-&quot;$&quot;* #,##0.00_-;_-&quot;$&quot;* &quot;-&quot;??_-;_-@_-"/>
    <numFmt numFmtId="168" formatCode="_-&quot;$&quot;* #,##0_-;\-&quot;$&quot;* #,##0_-;_-&quot;$&quot;* &quot;-&quot;??_-;_-@_-"/>
    <numFmt numFmtId="169" formatCode="&quot;$&quot;\ #,##0"/>
    <numFmt numFmtId="170" formatCode="0.0%"/>
    <numFmt numFmtId="171" formatCode="[$$-240A]\ #,##0"/>
    <numFmt numFmtId="172" formatCode="[$$-240A]\ #,##0.00"/>
  </numFmts>
  <fonts count="22" x14ac:knownFonts="1">
    <font>
      <sz val="10"/>
      <name val="Arial"/>
      <family val="2"/>
    </font>
    <font>
      <b/>
      <sz val="11"/>
      <color theme="1"/>
      <name val="Calibri"/>
      <family val="2"/>
      <scheme val="minor"/>
    </font>
    <font>
      <sz val="10"/>
      <name val="Arial"/>
      <family val="2"/>
    </font>
    <font>
      <b/>
      <sz val="10"/>
      <name val="Arial"/>
      <family val="2"/>
    </font>
    <font>
      <b/>
      <sz val="7"/>
      <name val="Arial"/>
      <family val="2"/>
    </font>
    <font>
      <sz val="7"/>
      <name val="Arial"/>
      <family val="2"/>
    </font>
    <font>
      <sz val="8"/>
      <name val="Arial"/>
      <family val="2"/>
    </font>
    <font>
      <b/>
      <sz val="8"/>
      <name val="Arial"/>
      <family val="2"/>
    </font>
    <font>
      <sz val="9"/>
      <name val="Arial"/>
      <family val="2"/>
    </font>
    <font>
      <sz val="8"/>
      <color theme="1"/>
      <name val="Arial"/>
      <family val="2"/>
    </font>
    <font>
      <sz val="8"/>
      <color rgb="FF000000"/>
      <name val="Arial"/>
      <family val="2"/>
    </font>
    <font>
      <u/>
      <sz val="10"/>
      <color indexed="12"/>
      <name val="Arial"/>
      <family val="2"/>
    </font>
    <font>
      <sz val="10"/>
      <color indexed="8"/>
      <name val="Arial"/>
      <family val="2"/>
    </font>
    <font>
      <sz val="9"/>
      <color indexed="8"/>
      <name val="Arial"/>
      <family val="2"/>
    </font>
    <font>
      <sz val="8"/>
      <color indexed="8"/>
      <name val="Arial"/>
      <family val="2"/>
    </font>
    <font>
      <sz val="12"/>
      <name val="Arial"/>
      <family val="2"/>
    </font>
    <font>
      <b/>
      <sz val="10"/>
      <color indexed="8"/>
      <name val="Arial"/>
      <family val="2"/>
    </font>
    <font>
      <b/>
      <sz val="11"/>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s>
  <fills count="23">
    <fill>
      <patternFill patternType="none"/>
    </fill>
    <fill>
      <patternFill patternType="gray125"/>
    </fill>
    <fill>
      <patternFill patternType="solid">
        <fgColor rgb="FF00FF00"/>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rgb="FFFF99FF"/>
        <bgColor indexed="64"/>
      </patternFill>
    </fill>
    <fill>
      <patternFill patternType="solid">
        <fgColor theme="4" tint="0.79998168889431442"/>
        <bgColor indexed="64"/>
      </patternFill>
    </fill>
    <fill>
      <patternFill patternType="solid">
        <fgColor rgb="FF99FFCC"/>
        <bgColor indexed="64"/>
      </patternFill>
    </fill>
    <fill>
      <patternFill patternType="solid">
        <fgColor theme="2" tint="-9.9978637043366805E-2"/>
        <bgColor indexed="64"/>
      </patternFill>
    </fill>
    <fill>
      <patternFill patternType="solid">
        <fgColor rgb="FFFFCCFF"/>
        <bgColor indexed="64"/>
      </patternFill>
    </fill>
    <fill>
      <patternFill patternType="solid">
        <fgColor rgb="FFCCFF99"/>
        <bgColor indexed="64"/>
      </patternFill>
    </fill>
    <fill>
      <patternFill patternType="solid">
        <fgColor rgb="FF99CCFF"/>
        <bgColor indexed="64"/>
      </patternFill>
    </fill>
    <fill>
      <patternFill patternType="solid">
        <fgColor rgb="FFFFFF99"/>
        <bgColor indexed="64"/>
      </patternFill>
    </fill>
    <fill>
      <patternFill patternType="solid">
        <fgColor indexed="41"/>
        <bgColor indexed="64"/>
      </patternFill>
    </fill>
    <fill>
      <patternFill patternType="solid">
        <fgColor indexed="47"/>
        <bgColor indexed="64"/>
      </patternFill>
    </fill>
    <fill>
      <patternFill patternType="solid">
        <fgColor indexed="2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medium">
        <color indexed="64"/>
      </bottom>
      <diagonal/>
    </border>
  </borders>
  <cellStyleXfs count="4">
    <xf numFmtId="0" fontId="0" fillId="0" borderId="0"/>
    <xf numFmtId="9" fontId="2" fillId="0" borderId="0" applyFont="0" applyFill="0" applyBorder="0" applyAlignment="0" applyProtection="0"/>
    <xf numFmtId="167" fontId="2" fillId="0" borderId="0" applyFont="0" applyFill="0" applyBorder="0" applyAlignment="0" applyProtection="0"/>
    <xf numFmtId="0" fontId="11" fillId="0" borderId="0" applyNumberFormat="0" applyFill="0" applyBorder="0" applyAlignment="0" applyProtection="0">
      <alignment vertical="top"/>
      <protection locked="0"/>
    </xf>
  </cellStyleXfs>
  <cellXfs count="212">
    <xf numFmtId="0" fontId="0" fillId="0" borderId="0" xfId="0"/>
    <xf numFmtId="0" fontId="0" fillId="0" borderId="1" xfId="0" applyBorder="1" applyAlignment="1">
      <alignment horizont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8" xfId="0" applyFont="1" applyBorder="1" applyAlignment="1">
      <alignment horizontal="center" vertical="center"/>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164" fontId="4" fillId="0" borderId="1" xfId="0" applyNumberFormat="1" applyFont="1" applyBorder="1" applyAlignment="1">
      <alignment horizontal="center" vertical="center" wrapText="1"/>
    </xf>
    <xf numFmtId="2" fontId="4" fillId="0" borderId="1" xfId="0" applyNumberFormat="1" applyFont="1" applyBorder="1" applyAlignment="1">
      <alignment horizontal="center" vertical="center" wrapText="1"/>
    </xf>
    <xf numFmtId="165" fontId="4" fillId="0" borderId="11" xfId="0" applyNumberFormat="1" applyFont="1" applyBorder="1" applyAlignment="1">
      <alignment horizontal="center" vertical="center" wrapText="1"/>
    </xf>
    <xf numFmtId="165" fontId="4" fillId="0" borderId="12"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165" fontId="4" fillId="0" borderId="10"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14" fontId="4" fillId="0" borderId="10" xfId="0" applyNumberFormat="1" applyFont="1" applyBorder="1" applyAlignment="1">
      <alignment horizontal="center" vertical="center" wrapText="1"/>
    </xf>
    <xf numFmtId="9" fontId="4" fillId="2" borderId="10" xfId="0" applyNumberFormat="1" applyFont="1" applyFill="1" applyBorder="1" applyAlignment="1">
      <alignment horizontal="center" vertical="center" wrapText="1"/>
    </xf>
    <xf numFmtId="14" fontId="4" fillId="0" borderId="13" xfId="0" applyNumberFormat="1" applyFont="1" applyBorder="1" applyAlignment="1">
      <alignment horizontal="center" vertical="center" wrapText="1"/>
    </xf>
    <xf numFmtId="9" fontId="4" fillId="3" borderId="10" xfId="0" applyNumberFormat="1" applyFont="1" applyFill="1" applyBorder="1" applyAlignment="1">
      <alignment horizontal="center" vertical="center" wrapText="1"/>
    </xf>
    <xf numFmtId="0" fontId="4" fillId="0" borderId="14" xfId="0" applyFont="1" applyBorder="1" applyAlignment="1">
      <alignment horizontal="center" vertical="center" wrapText="1"/>
    </xf>
    <xf numFmtId="14" fontId="4" fillId="0" borderId="14" xfId="0" applyNumberFormat="1" applyFont="1" applyBorder="1" applyAlignment="1">
      <alignment horizontal="center" vertical="center" wrapText="1"/>
    </xf>
    <xf numFmtId="9" fontId="4" fillId="4" borderId="1" xfId="0"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9" fontId="0" fillId="0" borderId="10" xfId="0" applyNumberFormat="1" applyBorder="1" applyAlignment="1">
      <alignment horizontal="center" vertical="center"/>
    </xf>
    <xf numFmtId="0" fontId="6" fillId="6" borderId="1" xfId="0" applyFont="1" applyFill="1" applyBorder="1" applyAlignment="1">
      <alignment horizontal="center" vertical="center" wrapText="1"/>
    </xf>
    <xf numFmtId="9" fontId="7" fillId="0" borderId="10" xfId="0" applyNumberFormat="1" applyFont="1" applyBorder="1" applyAlignment="1">
      <alignment horizontal="center" vertical="center" wrapText="1"/>
    </xf>
    <xf numFmtId="9" fontId="7" fillId="0" borderId="1" xfId="0" applyNumberFormat="1" applyFont="1" applyFill="1" applyBorder="1" applyAlignment="1">
      <alignment horizontal="center" vertical="center" wrapText="1"/>
    </xf>
    <xf numFmtId="166" fontId="2" fillId="0" borderId="1" xfId="0" applyNumberFormat="1" applyFont="1" applyBorder="1" applyAlignment="1">
      <alignment horizontal="center" vertical="center" wrapText="1"/>
    </xf>
    <xf numFmtId="166" fontId="2" fillId="7" borderId="10" xfId="0" applyNumberFormat="1" applyFont="1" applyFill="1" applyBorder="1" applyAlignment="1">
      <alignment horizontal="center" vertical="center" wrapText="1"/>
    </xf>
    <xf numFmtId="0" fontId="6" fillId="8" borderId="1" xfId="0" applyFont="1" applyFill="1" applyBorder="1" applyAlignment="1">
      <alignment horizontal="left" vertical="center" wrapText="1"/>
    </xf>
    <xf numFmtId="1" fontId="2" fillId="0" borderId="10"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 fontId="6" fillId="0" borderId="1" xfId="0" applyNumberFormat="1" applyFont="1" applyBorder="1" applyAlignment="1">
      <alignment horizontal="left" vertical="center" wrapText="1"/>
    </xf>
    <xf numFmtId="1" fontId="6"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xf>
    <xf numFmtId="168" fontId="6" fillId="0" borderId="10" xfId="2" applyNumberFormat="1" applyFont="1" applyBorder="1" applyAlignment="1">
      <alignment horizontal="center" vertical="center" wrapText="1"/>
    </xf>
    <xf numFmtId="169" fontId="2" fillId="0" borderId="1" xfId="0" applyNumberFormat="1" applyFont="1" applyBorder="1" applyAlignment="1">
      <alignment horizontal="center" vertical="center" wrapText="1"/>
    </xf>
    <xf numFmtId="0" fontId="2" fillId="0" borderId="0" xfId="0" applyFont="1"/>
    <xf numFmtId="9" fontId="0" fillId="0" borderId="13" xfId="0" applyNumberFormat="1" applyBorder="1" applyAlignment="1">
      <alignment horizontal="center" vertical="center"/>
    </xf>
    <xf numFmtId="9" fontId="7" fillId="0" borderId="13" xfId="0" applyNumberFormat="1" applyFont="1" applyBorder="1" applyAlignment="1">
      <alignment horizontal="center" vertical="center" wrapText="1"/>
    </xf>
    <xf numFmtId="166" fontId="2" fillId="7" borderId="13" xfId="0" applyNumberFormat="1" applyFont="1" applyFill="1" applyBorder="1" applyAlignment="1">
      <alignment horizontal="center" vertical="center" wrapText="1"/>
    </xf>
    <xf numFmtId="1" fontId="2" fillId="0" borderId="13" xfId="0" applyNumberFormat="1" applyFont="1" applyBorder="1" applyAlignment="1">
      <alignment horizontal="center" vertical="center" wrapText="1"/>
    </xf>
    <xf numFmtId="168" fontId="6" fillId="0" borderId="13" xfId="2" applyNumberFormat="1" applyFont="1" applyBorder="1" applyAlignment="1">
      <alignment horizontal="center" vertical="center" wrapText="1"/>
    </xf>
    <xf numFmtId="0" fontId="6" fillId="8" borderId="10" xfId="0" applyFont="1" applyFill="1" applyBorder="1" applyAlignment="1">
      <alignment horizontal="left" vertical="center" wrapText="1"/>
    </xf>
    <xf numFmtId="0" fontId="6" fillId="6" borderId="10" xfId="0" applyFont="1" applyFill="1" applyBorder="1" applyAlignment="1">
      <alignment horizontal="center" vertical="center" wrapText="1"/>
    </xf>
    <xf numFmtId="0" fontId="6" fillId="0" borderId="10" xfId="0" applyFont="1" applyBorder="1" applyAlignment="1">
      <alignment vertical="center" wrapText="1"/>
    </xf>
    <xf numFmtId="0" fontId="6" fillId="6" borderId="14" xfId="0" applyFont="1" applyFill="1" applyBorder="1" applyAlignment="1">
      <alignment horizontal="center" vertical="center" wrapText="1"/>
    </xf>
    <xf numFmtId="0" fontId="6" fillId="0" borderId="14" xfId="0" applyFont="1" applyBorder="1" applyAlignment="1">
      <alignment vertical="center" wrapText="1"/>
    </xf>
    <xf numFmtId="1" fontId="2" fillId="0" borderId="14" xfId="0" applyNumberFormat="1" applyFont="1" applyBorder="1" applyAlignment="1">
      <alignment horizontal="center" vertical="center" wrapText="1"/>
    </xf>
    <xf numFmtId="0" fontId="6" fillId="5" borderId="10" xfId="0" applyFont="1" applyFill="1" applyBorder="1" applyAlignment="1">
      <alignment horizontal="center" vertical="center" wrapText="1"/>
    </xf>
    <xf numFmtId="170" fontId="7" fillId="0" borderId="10" xfId="0" applyNumberFormat="1" applyFont="1" applyFill="1" applyBorder="1" applyAlignment="1">
      <alignment horizontal="center" vertical="center" wrapText="1"/>
    </xf>
    <xf numFmtId="166" fontId="2" fillId="0" borderId="1" xfId="0" applyNumberFormat="1" applyFont="1" applyBorder="1" applyAlignment="1">
      <alignment horizontal="center" vertical="center"/>
    </xf>
    <xf numFmtId="2" fontId="8" fillId="0" borderId="1" xfId="0" applyNumberFormat="1" applyFont="1" applyBorder="1" applyAlignment="1">
      <alignment horizontal="center" vertical="center"/>
    </xf>
    <xf numFmtId="0" fontId="9" fillId="0" borderId="1" xfId="0" applyFont="1" applyBorder="1" applyAlignment="1">
      <alignment horizontal="left" vertical="center" wrapText="1"/>
    </xf>
    <xf numFmtId="0" fontId="6" fillId="5" borderId="13" xfId="0" applyFont="1" applyFill="1" applyBorder="1" applyAlignment="1">
      <alignment horizontal="center" vertical="center" wrapText="1"/>
    </xf>
    <xf numFmtId="0" fontId="6" fillId="6" borderId="13" xfId="0" applyFont="1" applyFill="1" applyBorder="1" applyAlignment="1">
      <alignment horizontal="center" vertical="center" wrapText="1"/>
    </xf>
    <xf numFmtId="170" fontId="7" fillId="0" borderId="13" xfId="0" applyNumberFormat="1" applyFont="1" applyFill="1" applyBorder="1" applyAlignment="1">
      <alignment horizontal="center" vertical="center" wrapText="1"/>
    </xf>
    <xf numFmtId="0" fontId="6" fillId="0" borderId="1" xfId="0" applyFont="1" applyBorder="1" applyAlignment="1">
      <alignment vertical="center" wrapText="1"/>
    </xf>
    <xf numFmtId="0" fontId="6" fillId="0" borderId="10" xfId="0" applyFont="1" applyBorder="1" applyAlignment="1">
      <alignment vertical="center" wrapText="1"/>
    </xf>
    <xf numFmtId="2" fontId="8" fillId="0" borderId="10" xfId="0" applyNumberFormat="1" applyFont="1" applyBorder="1" applyAlignment="1">
      <alignment horizontal="center" vertical="center"/>
    </xf>
    <xf numFmtId="0" fontId="9" fillId="0" borderId="10" xfId="0" applyFont="1" applyBorder="1" applyAlignment="1">
      <alignment horizontal="left" vertical="center" wrapText="1"/>
    </xf>
    <xf numFmtId="0" fontId="6" fillId="5" borderId="13" xfId="0" applyFont="1" applyFill="1" applyBorder="1" applyAlignment="1">
      <alignment horizontal="center" vertical="center" wrapText="1"/>
    </xf>
    <xf numFmtId="166" fontId="2" fillId="7" borderId="14"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1" fontId="2" fillId="0" borderId="10" xfId="0" applyNumberFormat="1" applyFont="1" applyBorder="1" applyAlignment="1">
      <alignment horizontal="center" vertical="center" wrapText="1"/>
    </xf>
    <xf numFmtId="168" fontId="6" fillId="0" borderId="14" xfId="2" applyNumberFormat="1" applyFont="1" applyBorder="1" applyAlignment="1">
      <alignment horizontal="center" vertical="center" wrapText="1"/>
    </xf>
    <xf numFmtId="0" fontId="6" fillId="9" borderId="10" xfId="0" applyFont="1" applyFill="1" applyBorder="1" applyAlignment="1">
      <alignment horizontal="center" vertical="center" wrapText="1"/>
    </xf>
    <xf numFmtId="0" fontId="6" fillId="10" borderId="10" xfId="0" applyFont="1" applyFill="1" applyBorder="1" applyAlignment="1">
      <alignment horizontal="center" vertical="center" wrapText="1"/>
    </xf>
    <xf numFmtId="9" fontId="7" fillId="0" borderId="1" xfId="0" applyNumberFormat="1" applyFont="1" applyBorder="1" applyAlignment="1">
      <alignment horizontal="center" vertical="center" wrapText="1"/>
    </xf>
    <xf numFmtId="0" fontId="6" fillId="10" borderId="1" xfId="0" applyFont="1" applyFill="1" applyBorder="1" applyAlignment="1">
      <alignment horizontal="center" vertical="center" wrapText="1"/>
    </xf>
    <xf numFmtId="0" fontId="9" fillId="0" borderId="10" xfId="0" applyFont="1" applyBorder="1" applyAlignment="1">
      <alignment vertical="center" wrapText="1"/>
    </xf>
    <xf numFmtId="168" fontId="6" fillId="0" borderId="1" xfId="2" applyNumberFormat="1" applyFont="1" applyBorder="1" applyAlignment="1">
      <alignment horizontal="center" vertical="center" wrapText="1"/>
    </xf>
    <xf numFmtId="0" fontId="6" fillId="9" borderId="13" xfId="0" applyFont="1" applyFill="1" applyBorder="1" applyAlignment="1">
      <alignment horizontal="center" vertical="center" wrapText="1"/>
    </xf>
    <xf numFmtId="0" fontId="6" fillId="10" borderId="13" xfId="0" applyFont="1" applyFill="1" applyBorder="1" applyAlignment="1">
      <alignment horizontal="center" vertical="center" wrapText="1"/>
    </xf>
    <xf numFmtId="0" fontId="9" fillId="0" borderId="14" xfId="0" applyFont="1" applyBorder="1" applyAlignment="1">
      <alignment vertical="center" wrapText="1"/>
    </xf>
    <xf numFmtId="10" fontId="6" fillId="0" borderId="1" xfId="1" applyNumberFormat="1" applyFont="1" applyFill="1" applyBorder="1" applyAlignment="1">
      <alignment horizontal="center" vertical="center" wrapText="1"/>
    </xf>
    <xf numFmtId="170" fontId="7" fillId="0" borderId="1" xfId="0" applyNumberFormat="1" applyFont="1" applyFill="1" applyBorder="1" applyAlignment="1">
      <alignment horizontal="center" vertical="center" wrapText="1"/>
    </xf>
    <xf numFmtId="0" fontId="6" fillId="10" borderId="0" xfId="0" applyFont="1" applyFill="1" applyAlignment="1">
      <alignment horizontal="center" vertical="center" wrapText="1"/>
    </xf>
    <xf numFmtId="0" fontId="9" fillId="0" borderId="1" xfId="0" applyFont="1" applyBorder="1" applyAlignment="1">
      <alignment vertical="center" wrapText="1"/>
    </xf>
    <xf numFmtId="1" fontId="2" fillId="0" borderId="1" xfId="0" applyNumberFormat="1" applyFont="1" applyBorder="1" applyAlignment="1">
      <alignment horizontal="center" vertical="center" wrapText="1"/>
    </xf>
    <xf numFmtId="9" fontId="6" fillId="0" borderId="1" xfId="1" applyNumberFormat="1" applyFont="1" applyFill="1" applyBorder="1" applyAlignment="1">
      <alignment horizontal="center" vertical="center" wrapText="1"/>
    </xf>
    <xf numFmtId="169" fontId="2" fillId="0" borderId="1" xfId="0" applyNumberFormat="1" applyFont="1" applyBorder="1" applyAlignment="1">
      <alignment horizontal="center" vertical="center" wrapText="1"/>
    </xf>
    <xf numFmtId="3" fontId="6" fillId="0" borderId="1" xfId="2" applyNumberFormat="1" applyFont="1" applyFill="1" applyBorder="1" applyAlignment="1">
      <alignment horizontal="center" vertical="center" wrapText="1"/>
    </xf>
    <xf numFmtId="9" fontId="7" fillId="0" borderId="1" xfId="0" applyNumberFormat="1" applyFont="1" applyBorder="1" applyAlignment="1">
      <alignment horizontal="center" vertical="center" wrapText="1"/>
    </xf>
    <xf numFmtId="0" fontId="6" fillId="10" borderId="14"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10" fillId="0" borderId="1" xfId="0" applyFont="1" applyBorder="1" applyAlignment="1">
      <alignment vertical="center" wrapText="1"/>
    </xf>
    <xf numFmtId="0" fontId="8" fillId="11" borderId="10" xfId="0" applyFont="1" applyFill="1" applyBorder="1" applyAlignment="1">
      <alignment horizontal="center" vertical="center" wrapText="1"/>
    </xf>
    <xf numFmtId="166" fontId="12" fillId="0" borderId="1" xfId="3" applyNumberFormat="1" applyFont="1" applyFill="1" applyBorder="1" applyAlignment="1" applyProtection="1">
      <alignment horizontal="center" vertical="center" wrapText="1"/>
    </xf>
    <xf numFmtId="0" fontId="6" fillId="11" borderId="10" xfId="0" applyFont="1" applyFill="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left" vertical="center" wrapText="1"/>
    </xf>
    <xf numFmtId="169" fontId="2" fillId="0" borderId="10" xfId="0" applyNumberFormat="1" applyFont="1" applyFill="1" applyBorder="1" applyAlignment="1">
      <alignment horizontal="center" vertical="center" wrapText="1"/>
    </xf>
    <xf numFmtId="0" fontId="8" fillId="11" borderId="13"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10" fillId="0" borderId="13" xfId="0" applyFont="1" applyBorder="1" applyAlignment="1">
      <alignment horizontal="center" vertical="center" wrapText="1"/>
    </xf>
    <xf numFmtId="169" fontId="2" fillId="0" borderId="13" xfId="0" applyNumberFormat="1" applyFont="1" applyFill="1" applyBorder="1" applyAlignment="1">
      <alignment horizontal="center" vertical="center" wrapText="1"/>
    </xf>
    <xf numFmtId="0" fontId="6" fillId="11" borderId="14" xfId="0" applyFont="1" applyFill="1" applyBorder="1" applyAlignment="1">
      <alignment horizontal="center" vertical="center" wrapText="1"/>
    </xf>
    <xf numFmtId="0" fontId="10" fillId="0" borderId="14" xfId="0" applyFont="1" applyBorder="1" applyAlignment="1">
      <alignment horizontal="center" vertical="center" wrapText="1"/>
    </xf>
    <xf numFmtId="169" fontId="2" fillId="0" borderId="14" xfId="0" applyNumberFormat="1" applyFont="1" applyFill="1" applyBorder="1" applyAlignment="1">
      <alignment horizontal="center" vertical="center" wrapText="1"/>
    </xf>
    <xf numFmtId="166" fontId="12" fillId="0" borderId="1" xfId="0" applyNumberFormat="1" applyFont="1" applyBorder="1" applyAlignment="1">
      <alignment horizontal="center" vertical="center"/>
    </xf>
    <xf numFmtId="169" fontId="2" fillId="0" borderId="1" xfId="0" applyNumberFormat="1" applyFont="1" applyFill="1" applyBorder="1" applyAlignment="1">
      <alignment horizontal="center" vertical="center" wrapText="1"/>
    </xf>
    <xf numFmtId="166" fontId="2" fillId="7" borderId="1" xfId="0" applyNumberFormat="1" applyFont="1" applyFill="1" applyBorder="1" applyAlignment="1">
      <alignment horizontal="center" vertical="center" wrapText="1"/>
    </xf>
    <xf numFmtId="10" fontId="2" fillId="0" borderId="0" xfId="0" applyNumberFormat="1" applyFont="1"/>
    <xf numFmtId="9" fontId="7" fillId="0" borderId="14" xfId="0" applyNumberFormat="1" applyFont="1" applyBorder="1" applyAlignment="1">
      <alignment horizontal="center" vertical="center" wrapText="1"/>
    </xf>
    <xf numFmtId="166" fontId="2" fillId="7" borderId="1" xfId="0" applyNumberFormat="1" applyFont="1" applyFill="1" applyBorder="1" applyAlignment="1">
      <alignment horizontal="center" vertical="center" wrapText="1"/>
    </xf>
    <xf numFmtId="0" fontId="9" fillId="11" borderId="1" xfId="0" applyFont="1" applyFill="1" applyBorder="1" applyAlignment="1">
      <alignment horizontal="center" vertical="center" wrapText="1"/>
    </xf>
    <xf numFmtId="1" fontId="2" fillId="0" borderId="1" xfId="0" applyNumberFormat="1" applyFont="1" applyBorder="1" applyAlignment="1">
      <alignment horizontal="center" vertical="center" wrapText="1"/>
    </xf>
    <xf numFmtId="0" fontId="9" fillId="11" borderId="10" xfId="0" applyFont="1" applyFill="1" applyBorder="1" applyAlignment="1">
      <alignment horizontal="center" vertical="center" wrapText="1"/>
    </xf>
    <xf numFmtId="169" fontId="2" fillId="0" borderId="1" xfId="0" applyNumberFormat="1" applyFont="1" applyFill="1" applyBorder="1" applyAlignment="1">
      <alignment horizontal="center" vertical="center" wrapText="1"/>
    </xf>
    <xf numFmtId="0" fontId="9" fillId="11" borderId="14" xfId="0"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6" fontId="2" fillId="7" borderId="13" xfId="0" applyNumberFormat="1" applyFont="1" applyFill="1" applyBorder="1" applyAlignment="1">
      <alignment horizontal="center" vertical="center" wrapText="1"/>
    </xf>
    <xf numFmtId="9" fontId="0" fillId="0" borderId="14" xfId="0" applyNumberFormat="1" applyBorder="1" applyAlignment="1">
      <alignment horizontal="center" vertical="center"/>
    </xf>
    <xf numFmtId="0" fontId="8" fillId="11" borderId="14" xfId="0" applyFont="1" applyFill="1" applyBorder="1" applyAlignment="1">
      <alignment horizontal="center" vertical="center" wrapText="1"/>
    </xf>
    <xf numFmtId="0" fontId="9" fillId="0" borderId="10" xfId="0" applyFont="1" applyBorder="1" applyAlignment="1">
      <alignment vertical="center" wrapText="1"/>
    </xf>
    <xf numFmtId="0" fontId="6" fillId="7" borderId="1" xfId="0" applyFont="1" applyFill="1" applyBorder="1" applyAlignment="1">
      <alignment horizontal="center" vertical="center" wrapText="1"/>
    </xf>
    <xf numFmtId="9" fontId="0" fillId="0" borderId="1" xfId="0" applyNumberFormat="1" applyBorder="1" applyAlignment="1">
      <alignment horizontal="center" vertical="center"/>
    </xf>
    <xf numFmtId="0" fontId="6" fillId="12" borderId="10" xfId="0" applyFont="1" applyFill="1" applyBorder="1" applyAlignment="1">
      <alignment horizontal="center" vertical="center" wrapText="1"/>
    </xf>
    <xf numFmtId="166" fontId="12" fillId="7" borderId="1" xfId="0" applyNumberFormat="1" applyFont="1" applyFill="1" applyBorder="1" applyAlignment="1">
      <alignment horizontal="center" vertical="center" wrapText="1"/>
    </xf>
    <xf numFmtId="0" fontId="6" fillId="12" borderId="13" xfId="0" applyFont="1" applyFill="1" applyBorder="1" applyAlignment="1">
      <alignment horizontal="center" vertical="center" wrapText="1"/>
    </xf>
    <xf numFmtId="0" fontId="6" fillId="0" borderId="13" xfId="0" applyFont="1" applyBorder="1" applyAlignment="1">
      <alignment vertical="center" wrapText="1"/>
    </xf>
    <xf numFmtId="0" fontId="6" fillId="12" borderId="14" xfId="0" applyFont="1" applyFill="1" applyBorder="1" applyAlignment="1">
      <alignment horizontal="center" vertical="center" wrapText="1"/>
    </xf>
    <xf numFmtId="0" fontId="6" fillId="12" borderId="1"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6" fillId="14" borderId="10" xfId="0" applyFont="1" applyFill="1" applyBorder="1" applyAlignment="1">
      <alignment horizontal="center" vertical="center" wrapText="1"/>
    </xf>
    <xf numFmtId="166" fontId="12" fillId="7" borderId="10" xfId="0" applyNumberFormat="1" applyFont="1" applyFill="1" applyBorder="1" applyAlignment="1">
      <alignment horizontal="center" vertical="center" wrapText="1"/>
    </xf>
    <xf numFmtId="0" fontId="6" fillId="13" borderId="1" xfId="0" applyFont="1" applyFill="1" applyBorder="1" applyAlignment="1">
      <alignment horizontal="center" vertical="center"/>
    </xf>
    <xf numFmtId="0" fontId="6" fillId="14" borderId="13" xfId="0" applyFont="1" applyFill="1" applyBorder="1" applyAlignment="1">
      <alignment horizontal="center" vertical="center" wrapText="1"/>
    </xf>
    <xf numFmtId="166" fontId="12" fillId="7" borderId="13" xfId="0" applyNumberFormat="1" applyFont="1" applyFill="1" applyBorder="1" applyAlignment="1">
      <alignment horizontal="center" vertical="center" wrapText="1"/>
    </xf>
    <xf numFmtId="0" fontId="6" fillId="14" borderId="14" xfId="0" applyFont="1" applyFill="1" applyBorder="1" applyAlignment="1">
      <alignment horizontal="center" vertical="center" wrapText="1"/>
    </xf>
    <xf numFmtId="166" fontId="12" fillId="7" borderId="14" xfId="0" applyNumberFormat="1" applyFont="1" applyFill="1" applyBorder="1" applyAlignment="1">
      <alignment horizontal="center" vertical="center" wrapText="1"/>
    </xf>
    <xf numFmtId="0" fontId="6" fillId="14"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6" borderId="13" xfId="0" applyFont="1" applyFill="1" applyBorder="1" applyAlignment="1">
      <alignment horizontal="center" vertical="center" wrapText="1"/>
    </xf>
    <xf numFmtId="166" fontId="13" fillId="7" borderId="1" xfId="0" applyNumberFormat="1" applyFont="1" applyFill="1" applyBorder="1" applyAlignment="1">
      <alignment horizontal="center" vertical="center" wrapText="1"/>
    </xf>
    <xf numFmtId="0" fontId="10" fillId="8" borderId="1" xfId="0" applyFont="1" applyFill="1" applyBorder="1" applyAlignment="1">
      <alignment horizontal="left" vertical="center" wrapText="1"/>
    </xf>
    <xf numFmtId="166" fontId="14" fillId="7" borderId="13" xfId="0" applyNumberFormat="1" applyFont="1" applyFill="1" applyBorder="1" applyAlignment="1">
      <alignment horizontal="center" vertical="center" wrapText="1"/>
    </xf>
    <xf numFmtId="0" fontId="6" fillId="16" borderId="14" xfId="0" applyFont="1" applyFill="1" applyBorder="1" applyAlignment="1">
      <alignment horizontal="center" vertical="center" wrapText="1"/>
    </xf>
    <xf numFmtId="169" fontId="2" fillId="8" borderId="1" xfId="0" applyNumberFormat="1" applyFont="1" applyFill="1" applyBorder="1" applyAlignment="1">
      <alignment horizontal="center" vertical="center" wrapText="1"/>
    </xf>
    <xf numFmtId="0" fontId="6" fillId="16" borderId="10" xfId="0" applyFont="1" applyFill="1" applyBorder="1" applyAlignment="1">
      <alignment horizontal="center" vertical="center" wrapText="1"/>
    </xf>
    <xf numFmtId="0" fontId="9" fillId="8" borderId="1" xfId="0" applyFont="1" applyFill="1" applyBorder="1" applyAlignment="1">
      <alignment horizontal="left" vertical="center" wrapText="1"/>
    </xf>
    <xf numFmtId="168" fontId="2" fillId="0" borderId="1" xfId="2" applyNumberFormat="1" applyFont="1" applyBorder="1" applyAlignment="1">
      <alignment horizontal="center" vertical="center" wrapText="1"/>
    </xf>
    <xf numFmtId="166" fontId="14" fillId="7" borderId="14" xfId="0" applyNumberFormat="1" applyFont="1" applyFill="1" applyBorder="1" applyAlignment="1">
      <alignment horizontal="center" vertical="center" wrapText="1"/>
    </xf>
    <xf numFmtId="166" fontId="14" fillId="7" borderId="10"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8" borderId="1" xfId="0" applyFont="1" applyFill="1" applyBorder="1" applyAlignment="1">
      <alignment vertical="center" wrapText="1"/>
    </xf>
    <xf numFmtId="9" fontId="6" fillId="0" borderId="1" xfId="1" applyFont="1" applyFill="1" applyBorder="1" applyAlignment="1">
      <alignment horizontal="center" vertical="center" wrapText="1"/>
    </xf>
    <xf numFmtId="0" fontId="6" fillId="17" borderId="1" xfId="0" applyFont="1" applyFill="1" applyBorder="1" applyAlignment="1">
      <alignment horizontal="center" vertical="center" wrapText="1"/>
    </xf>
    <xf numFmtId="0" fontId="6" fillId="18" borderId="10" xfId="0" applyFont="1" applyFill="1" applyBorder="1" applyAlignment="1">
      <alignment horizontal="center" vertical="center" wrapText="1"/>
    </xf>
    <xf numFmtId="0" fontId="9" fillId="18" borderId="10" xfId="0" applyFont="1" applyFill="1" applyBorder="1" applyAlignment="1">
      <alignment horizontal="center" vertical="center" wrapText="1"/>
    </xf>
    <xf numFmtId="0" fontId="10" fillId="8" borderId="1" xfId="0" applyFont="1" applyFill="1" applyBorder="1" applyAlignment="1">
      <alignment vertical="center" wrapText="1"/>
    </xf>
    <xf numFmtId="0" fontId="6" fillId="18" borderId="13" xfId="0" applyFont="1" applyFill="1" applyBorder="1" applyAlignment="1">
      <alignment horizontal="center" vertical="center" wrapText="1"/>
    </xf>
    <xf numFmtId="0" fontId="9" fillId="18" borderId="14" xfId="0" applyFont="1" applyFill="1" applyBorder="1" applyAlignment="1">
      <alignment horizontal="center" vertical="center" wrapText="1"/>
    </xf>
    <xf numFmtId="0" fontId="9" fillId="18" borderId="13" xfId="0" applyFont="1" applyFill="1" applyBorder="1" applyAlignment="1">
      <alignment horizontal="center" vertical="center" wrapText="1"/>
    </xf>
    <xf numFmtId="0" fontId="6" fillId="18" borderId="14" xfId="0" applyFont="1" applyFill="1" applyBorder="1" applyAlignment="1">
      <alignment horizontal="center" vertical="center" wrapText="1"/>
    </xf>
    <xf numFmtId="0" fontId="6" fillId="19" borderId="10" xfId="0" applyFont="1" applyFill="1" applyBorder="1" applyAlignment="1">
      <alignment horizontal="center" vertical="center" wrapText="1"/>
    </xf>
    <xf numFmtId="0" fontId="6" fillId="13" borderId="10" xfId="0" applyFont="1" applyFill="1" applyBorder="1" applyAlignment="1">
      <alignment horizontal="center" vertical="center" wrapText="1"/>
    </xf>
    <xf numFmtId="0" fontId="6" fillId="19" borderId="13" xfId="0" applyFont="1" applyFill="1" applyBorder="1" applyAlignment="1">
      <alignment horizontal="center" vertical="center" wrapText="1"/>
    </xf>
    <xf numFmtId="0" fontId="6" fillId="13"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8" borderId="10" xfId="0" applyFont="1" applyFill="1" applyBorder="1" applyAlignment="1">
      <alignment vertical="center" wrapText="1"/>
    </xf>
    <xf numFmtId="169" fontId="2" fillId="8" borderId="1" xfId="0" applyNumberFormat="1" applyFont="1" applyFill="1" applyBorder="1" applyAlignment="1">
      <alignment horizontal="center" vertical="center" wrapText="1"/>
    </xf>
    <xf numFmtId="0" fontId="6" fillId="8" borderId="13" xfId="0" applyFont="1" applyFill="1" applyBorder="1" applyAlignment="1">
      <alignment vertical="center" wrapText="1"/>
    </xf>
    <xf numFmtId="0" fontId="6" fillId="19" borderId="14" xfId="0" applyFont="1" applyFill="1" applyBorder="1" applyAlignment="1">
      <alignment horizontal="center" vertical="center" wrapText="1"/>
    </xf>
    <xf numFmtId="0" fontId="6" fillId="13" borderId="14" xfId="0" applyFont="1" applyFill="1" applyBorder="1" applyAlignment="1">
      <alignment horizontal="center" vertical="center" wrapText="1"/>
    </xf>
    <xf numFmtId="0" fontId="6" fillId="8" borderId="14" xfId="0" applyFont="1" applyFill="1" applyBorder="1" applyAlignment="1">
      <alignment vertical="center" wrapText="1"/>
    </xf>
    <xf numFmtId="3" fontId="0" fillId="0" borderId="0" xfId="0" applyNumberFormat="1"/>
    <xf numFmtId="0" fontId="6" fillId="20" borderId="10" xfId="0" applyFont="1" applyFill="1" applyBorder="1" applyAlignment="1">
      <alignment horizontal="center" vertical="center" wrapText="1"/>
    </xf>
    <xf numFmtId="9" fontId="8" fillId="21" borderId="1" xfId="0" applyNumberFormat="1" applyFont="1" applyFill="1" applyBorder="1" applyAlignment="1">
      <alignment horizontal="center" vertical="center"/>
    </xf>
    <xf numFmtId="0" fontId="6" fillId="20" borderId="1" xfId="0"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10" fontId="7" fillId="22" borderId="1" xfId="0" applyNumberFormat="1" applyFont="1" applyFill="1" applyBorder="1" applyAlignment="1">
      <alignment horizontal="center" vertical="center" wrapText="1"/>
    </xf>
    <xf numFmtId="4" fontId="7" fillId="22" borderId="1" xfId="0" applyNumberFormat="1" applyFont="1" applyFill="1" applyBorder="1" applyAlignment="1">
      <alignment horizontal="left" vertical="center" wrapText="1"/>
    </xf>
    <xf numFmtId="0" fontId="6" fillId="22" borderId="1" xfId="0" applyFont="1" applyFill="1" applyBorder="1" applyAlignment="1">
      <alignment wrapText="1"/>
    </xf>
    <xf numFmtId="1" fontId="6" fillId="22" borderId="1" xfId="0" applyNumberFormat="1" applyFont="1" applyFill="1" applyBorder="1" applyAlignment="1">
      <alignment wrapText="1"/>
    </xf>
    <xf numFmtId="9" fontId="4" fillId="20" borderId="1" xfId="0" applyNumberFormat="1" applyFont="1" applyFill="1" applyBorder="1" applyAlignment="1">
      <alignment horizontal="center" vertical="center" wrapText="1"/>
    </xf>
    <xf numFmtId="2" fontId="7" fillId="20" borderId="1" xfId="0" applyNumberFormat="1" applyFont="1" applyFill="1" applyBorder="1" applyAlignment="1">
      <alignment horizontal="centerContinuous" vertical="center" wrapText="1"/>
    </xf>
    <xf numFmtId="9" fontId="3" fillId="0" borderId="1" xfId="0" applyNumberFormat="1" applyFont="1" applyFill="1" applyBorder="1" applyAlignment="1">
      <alignment horizontal="center" vertical="center"/>
    </xf>
    <xf numFmtId="169" fontId="3" fillId="0" borderId="1" xfId="2" applyNumberFormat="1" applyFont="1" applyBorder="1" applyAlignment="1">
      <alignment horizontal="center" vertical="center"/>
    </xf>
    <xf numFmtId="171" fontId="3" fillId="0" borderId="1" xfId="2" applyNumberFormat="1" applyFont="1" applyBorder="1" applyAlignment="1">
      <alignment horizontal="right" vertical="center"/>
    </xf>
    <xf numFmtId="171" fontId="0" fillId="0" borderId="0" xfId="0" applyNumberFormat="1"/>
    <xf numFmtId="0" fontId="6" fillId="20" borderId="14" xfId="0" applyFont="1" applyFill="1" applyBorder="1" applyAlignment="1">
      <alignment horizontal="center" vertical="center" wrapText="1"/>
    </xf>
    <xf numFmtId="9" fontId="16" fillId="0" borderId="1" xfId="0" applyNumberFormat="1" applyFont="1" applyFill="1" applyBorder="1" applyAlignment="1">
      <alignment horizontal="center" vertical="center"/>
    </xf>
    <xf numFmtId="0" fontId="7" fillId="22" borderId="1" xfId="0" applyFont="1" applyFill="1" applyBorder="1" applyAlignment="1">
      <alignment horizontal="center" vertical="center" wrapText="1"/>
    </xf>
    <xf numFmtId="0" fontId="7" fillId="22" borderId="1" xfId="0" applyFont="1" applyFill="1" applyBorder="1" applyAlignment="1">
      <alignment horizontal="left" vertical="center" wrapText="1"/>
    </xf>
    <xf numFmtId="0" fontId="6" fillId="22" borderId="1" xfId="0" applyFont="1" applyFill="1" applyBorder="1"/>
    <xf numFmtId="9" fontId="7" fillId="22" borderId="1" xfId="0" applyNumberFormat="1" applyFont="1" applyFill="1" applyBorder="1" applyAlignment="1">
      <alignment horizontal="center" vertical="center"/>
    </xf>
    <xf numFmtId="2" fontId="7" fillId="22" borderId="1" xfId="0" applyNumberFormat="1" applyFont="1" applyFill="1" applyBorder="1" applyAlignment="1">
      <alignment horizontal="center"/>
    </xf>
    <xf numFmtId="9" fontId="17" fillId="3" borderId="1" xfId="1" applyFont="1" applyFill="1" applyBorder="1" applyAlignment="1">
      <alignment horizontal="center" vertical="center"/>
    </xf>
    <xf numFmtId="165" fontId="7" fillId="20" borderId="1" xfId="0" applyNumberFormat="1" applyFont="1" applyFill="1" applyBorder="1" applyAlignment="1">
      <alignment horizontal="center" vertical="center" wrapText="1"/>
    </xf>
    <xf numFmtId="171" fontId="3" fillId="0" borderId="1" xfId="0" applyNumberFormat="1" applyFont="1" applyBorder="1" applyAlignment="1">
      <alignment horizontal="center" vertical="center" wrapText="1"/>
    </xf>
    <xf numFmtId="172" fontId="0" fillId="0" borderId="0" xfId="0" applyNumberFormat="1"/>
    <xf numFmtId="170" fontId="0" fillId="0" borderId="0" xfId="0" applyNumberFormat="1"/>
    <xf numFmtId="3" fontId="1" fillId="0" borderId="15" xfId="0" applyNumberFormat="1" applyFont="1" applyBorder="1"/>
    <xf numFmtId="168" fontId="0" fillId="0" borderId="0" xfId="0" applyNumberFormat="1"/>
  </cellXfs>
  <cellStyles count="4">
    <cellStyle name="Hipervínculo 2" xfId="3"/>
    <cellStyle name="Moneda 26" xfId="2"/>
    <cellStyle name="Normal" xfId="0" builtinId="0"/>
    <cellStyle name="Porcentaje" xfId="1" builtinId="5"/>
  </cellStyles>
  <dxfs count="9">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
      <fill>
        <patternFill>
          <bgColor indexed="10"/>
        </patternFill>
      </fill>
    </dxf>
    <dxf>
      <fill>
        <patternFill>
          <bgColor indexed="13"/>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533400</xdr:colOff>
      <xdr:row>0</xdr:row>
      <xdr:rowOff>19050</xdr:rowOff>
    </xdr:from>
    <xdr:to>
      <xdr:col>1</xdr:col>
      <xdr:colOff>381000</xdr:colOff>
      <xdr:row>2</xdr:row>
      <xdr:rowOff>57150</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19050"/>
          <a:ext cx="809625"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IPLA%202015%20-%20cop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LUACION (MARZO)"/>
      <sheetName val="EVALUACION (SEPT)"/>
      <sheetName val="EVALUACION (DIC) "/>
      <sheetName val="PLAN INDICATIVO 2015"/>
      <sheetName val="EVALUACION (JUNIO 2015)"/>
      <sheetName val="EVALUACION (SEPT 2011)"/>
      <sheetName val="EVALUACION POR PROCESOS 2015"/>
    </sheetNames>
    <sheetDataSet>
      <sheetData sheetId="0"/>
      <sheetData sheetId="1"/>
      <sheetData sheetId="2"/>
      <sheetData sheetId="3">
        <row r="92">
          <cell r="P92">
            <v>57570924187</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05"/>
  <sheetViews>
    <sheetView tabSelected="1" zoomScaleNormal="100" zoomScalePageLayoutView="40" workbookViewId="0">
      <selection activeCell="D38" sqref="D38:D55"/>
    </sheetView>
  </sheetViews>
  <sheetFormatPr baseColWidth="10" defaultRowHeight="12.75" x14ac:dyDescent="0.2"/>
  <cols>
    <col min="1" max="1" width="14.42578125" customWidth="1"/>
    <col min="2" max="2" width="12.5703125" customWidth="1"/>
    <col min="3" max="3" width="14.85546875" customWidth="1"/>
    <col min="4" max="4" width="12.140625" customWidth="1"/>
    <col min="5" max="5" width="11.140625" customWidth="1"/>
    <col min="6" max="6" width="22.28515625" bestFit="1" customWidth="1"/>
    <col min="7" max="7" width="17" customWidth="1"/>
    <col min="8" max="8" width="21.85546875" customWidth="1"/>
    <col min="9" max="9" width="20.5703125" customWidth="1"/>
    <col min="10" max="10" width="11.85546875" customWidth="1"/>
    <col min="11" max="11" width="8.7109375" customWidth="1"/>
    <col min="12" max="12" width="28" customWidth="1"/>
    <col min="13" max="13" width="13.5703125" bestFit="1" customWidth="1"/>
    <col min="14" max="14" width="14.28515625" bestFit="1" customWidth="1"/>
    <col min="15" max="15" width="17.5703125" customWidth="1"/>
    <col min="16" max="16" width="16.7109375" customWidth="1"/>
    <col min="17" max="17" width="13.42578125" customWidth="1"/>
    <col min="18" max="18" width="12" hidden="1" customWidth="1"/>
    <col min="19" max="19" width="15.28515625" hidden="1" customWidth="1"/>
    <col min="20" max="20" width="12.7109375" hidden="1" customWidth="1"/>
    <col min="21" max="21" width="6.28515625" hidden="1" customWidth="1"/>
    <col min="22" max="22" width="16.28515625" hidden="1" customWidth="1"/>
    <col min="23" max="23" width="14.5703125" hidden="1" customWidth="1"/>
  </cols>
  <sheetData>
    <row r="1" spans="1:20" ht="12" customHeight="1" x14ac:dyDescent="0.2">
      <c r="A1" s="1"/>
      <c r="B1" s="1"/>
      <c r="C1" s="2" t="s">
        <v>0</v>
      </c>
      <c r="D1" s="3"/>
      <c r="E1" s="3"/>
      <c r="F1" s="3"/>
      <c r="G1" s="3"/>
      <c r="H1" s="3"/>
      <c r="I1" s="3"/>
      <c r="J1" s="3"/>
      <c r="K1" s="3"/>
      <c r="L1" s="3"/>
      <c r="M1" s="3"/>
      <c r="N1" s="3"/>
      <c r="O1" s="2" t="s">
        <v>1</v>
      </c>
      <c r="P1" s="4"/>
    </row>
    <row r="2" spans="1:20" ht="12" customHeight="1" x14ac:dyDescent="0.2">
      <c r="A2" s="1"/>
      <c r="B2" s="1"/>
      <c r="C2" s="5"/>
      <c r="D2" s="6"/>
      <c r="E2" s="6"/>
      <c r="F2" s="6"/>
      <c r="G2" s="6"/>
      <c r="H2" s="6"/>
      <c r="I2" s="6"/>
      <c r="J2" s="6"/>
      <c r="K2" s="6"/>
      <c r="L2" s="6"/>
      <c r="M2" s="6"/>
      <c r="N2" s="6"/>
      <c r="O2" s="7"/>
      <c r="P2" s="8"/>
    </row>
    <row r="3" spans="1:20" ht="12" customHeight="1" x14ac:dyDescent="0.2">
      <c r="A3" s="1"/>
      <c r="B3" s="1"/>
      <c r="C3" s="9"/>
      <c r="D3" s="10"/>
      <c r="E3" s="10"/>
      <c r="F3" s="10"/>
      <c r="G3" s="10"/>
      <c r="H3" s="10"/>
      <c r="I3" s="10"/>
      <c r="J3" s="10"/>
      <c r="K3" s="10"/>
      <c r="L3" s="10"/>
      <c r="M3" s="10"/>
      <c r="N3" s="10"/>
      <c r="O3" s="11"/>
      <c r="P3" s="12"/>
    </row>
    <row r="4" spans="1:20" ht="12.75" customHeight="1" x14ac:dyDescent="0.2">
      <c r="A4" s="13" t="s">
        <v>2</v>
      </c>
      <c r="B4" s="4"/>
      <c r="C4" s="13" t="s">
        <v>3</v>
      </c>
      <c r="D4" s="14"/>
      <c r="E4" s="14"/>
      <c r="F4" s="14"/>
      <c r="G4" s="14"/>
      <c r="H4" s="14"/>
      <c r="I4" s="14"/>
      <c r="J4" s="14"/>
      <c r="K4" s="14"/>
      <c r="L4" s="14"/>
      <c r="M4" s="14"/>
      <c r="N4" s="4"/>
      <c r="O4" s="13" t="s">
        <v>4</v>
      </c>
      <c r="P4" s="4"/>
    </row>
    <row r="5" spans="1:20" ht="9.75" customHeight="1" x14ac:dyDescent="0.2">
      <c r="A5" s="11"/>
      <c r="B5" s="12"/>
      <c r="C5" s="11"/>
      <c r="D5" s="15"/>
      <c r="E5" s="15"/>
      <c r="F5" s="15"/>
      <c r="G5" s="15"/>
      <c r="H5" s="15"/>
      <c r="I5" s="15"/>
      <c r="J5" s="15"/>
      <c r="K5" s="15"/>
      <c r="L5" s="15"/>
      <c r="M5" s="15"/>
      <c r="N5" s="12"/>
      <c r="O5" s="11"/>
      <c r="P5" s="12"/>
    </row>
    <row r="6" spans="1:20" ht="26.25" customHeight="1" x14ac:dyDescent="0.2">
      <c r="A6" s="16" t="s">
        <v>5</v>
      </c>
      <c r="B6" s="16" t="s">
        <v>6</v>
      </c>
      <c r="C6" s="17" t="s">
        <v>7</v>
      </c>
      <c r="D6" s="17" t="s">
        <v>8</v>
      </c>
      <c r="E6" s="17" t="s">
        <v>9</v>
      </c>
      <c r="F6" s="17" t="s">
        <v>10</v>
      </c>
      <c r="G6" s="16" t="s">
        <v>11</v>
      </c>
      <c r="H6" s="17" t="s">
        <v>12</v>
      </c>
      <c r="I6" s="16" t="s">
        <v>13</v>
      </c>
      <c r="J6" s="17" t="s">
        <v>14</v>
      </c>
      <c r="K6" s="18" t="s">
        <v>15</v>
      </c>
      <c r="L6" s="19" t="s">
        <v>16</v>
      </c>
      <c r="M6" s="20" t="s">
        <v>17</v>
      </c>
      <c r="N6" s="21"/>
      <c r="O6" s="22" t="s">
        <v>18</v>
      </c>
      <c r="P6" s="23"/>
    </row>
    <row r="7" spans="1:20" ht="24" customHeight="1" x14ac:dyDescent="0.2">
      <c r="A7" s="24"/>
      <c r="B7" s="24"/>
      <c r="C7" s="17"/>
      <c r="D7" s="17"/>
      <c r="E7" s="17"/>
      <c r="F7" s="17"/>
      <c r="G7" s="24"/>
      <c r="H7" s="25"/>
      <c r="I7" s="24"/>
      <c r="J7" s="17"/>
      <c r="K7" s="18"/>
      <c r="L7" s="19"/>
      <c r="M7" s="26" t="s">
        <v>19</v>
      </c>
      <c r="N7" s="27" t="s">
        <v>20</v>
      </c>
      <c r="O7" s="28" t="s">
        <v>21</v>
      </c>
      <c r="P7" s="28" t="s">
        <v>22</v>
      </c>
    </row>
    <row r="8" spans="1:20" ht="10.5" customHeight="1" x14ac:dyDescent="0.2">
      <c r="A8" s="24"/>
      <c r="B8" s="24"/>
      <c r="C8" s="17"/>
      <c r="D8" s="17"/>
      <c r="E8" s="17"/>
      <c r="F8" s="17"/>
      <c r="G8" s="24"/>
      <c r="H8" s="25"/>
      <c r="I8" s="24"/>
      <c r="J8" s="17"/>
      <c r="K8" s="18"/>
      <c r="L8" s="19"/>
      <c r="M8" s="29">
        <v>42185</v>
      </c>
      <c r="N8" s="30" t="s">
        <v>23</v>
      </c>
      <c r="O8" s="28"/>
      <c r="P8" s="28"/>
    </row>
    <row r="9" spans="1:20" ht="11.25" customHeight="1" x14ac:dyDescent="0.2">
      <c r="A9" s="24"/>
      <c r="B9" s="24"/>
      <c r="C9" s="17"/>
      <c r="D9" s="17"/>
      <c r="E9" s="17"/>
      <c r="F9" s="17"/>
      <c r="G9" s="24"/>
      <c r="H9" s="25"/>
      <c r="I9" s="24"/>
      <c r="J9" s="17"/>
      <c r="K9" s="18"/>
      <c r="L9" s="19"/>
      <c r="M9" s="31"/>
      <c r="N9" s="32" t="s">
        <v>24</v>
      </c>
      <c r="O9" s="28"/>
      <c r="P9" s="28"/>
    </row>
    <row r="10" spans="1:20" x14ac:dyDescent="0.2">
      <c r="A10" s="33"/>
      <c r="B10" s="33"/>
      <c r="C10" s="17"/>
      <c r="D10" s="17"/>
      <c r="E10" s="17"/>
      <c r="F10" s="17"/>
      <c r="G10" s="33"/>
      <c r="H10" s="25"/>
      <c r="I10" s="33"/>
      <c r="J10" s="17"/>
      <c r="K10" s="18"/>
      <c r="L10" s="19"/>
      <c r="M10" s="34"/>
      <c r="N10" s="35" t="s">
        <v>25</v>
      </c>
      <c r="O10" s="28"/>
      <c r="P10" s="28"/>
    </row>
    <row r="11" spans="1:20" ht="30" customHeight="1" x14ac:dyDescent="0.2">
      <c r="A11" s="36" t="s">
        <v>26</v>
      </c>
      <c r="B11" s="37">
        <f>D11/2</f>
        <v>0.44700000000000001</v>
      </c>
      <c r="C11" s="38" t="s">
        <v>27</v>
      </c>
      <c r="D11" s="39">
        <f>(E11+E17)*2</f>
        <v>0.89400000000000002</v>
      </c>
      <c r="E11" s="40">
        <f>SUM(F11:F16)/100</f>
        <v>0.2145</v>
      </c>
      <c r="F11" s="41">
        <f t="shared" ref="F11:F74" si="0">K11*N11</f>
        <v>5</v>
      </c>
      <c r="G11" s="42" t="s">
        <v>28</v>
      </c>
      <c r="H11" s="38" t="s">
        <v>29</v>
      </c>
      <c r="I11" s="43" t="s">
        <v>30</v>
      </c>
      <c r="J11" s="44">
        <f>SUM(K11:K16)</f>
        <v>50</v>
      </c>
      <c r="K11" s="45">
        <v>10</v>
      </c>
      <c r="L11" s="46" t="s">
        <v>31</v>
      </c>
      <c r="M11" s="47">
        <v>4</v>
      </c>
      <c r="N11" s="48">
        <v>0.5</v>
      </c>
      <c r="O11" s="49">
        <v>4257715194.3688898</v>
      </c>
      <c r="P11" s="50">
        <v>20698504</v>
      </c>
      <c r="T11" s="51"/>
    </row>
    <row r="12" spans="1:20" ht="30" customHeight="1" x14ac:dyDescent="0.2">
      <c r="A12" s="36"/>
      <c r="B12" s="52"/>
      <c r="C12" s="38"/>
      <c r="D12" s="53"/>
      <c r="E12" s="40"/>
      <c r="F12" s="41">
        <f t="shared" si="0"/>
        <v>5</v>
      </c>
      <c r="G12" s="54"/>
      <c r="H12" s="38"/>
      <c r="I12" s="43" t="s">
        <v>32</v>
      </c>
      <c r="J12" s="55"/>
      <c r="K12" s="45">
        <v>10</v>
      </c>
      <c r="L12" s="46" t="s">
        <v>33</v>
      </c>
      <c r="M12" s="47">
        <v>0</v>
      </c>
      <c r="N12" s="48">
        <v>0.5</v>
      </c>
      <c r="O12" s="56"/>
      <c r="P12" s="50"/>
      <c r="T12" s="51"/>
    </row>
    <row r="13" spans="1:20" ht="30" customHeight="1" x14ac:dyDescent="0.2">
      <c r="A13" s="36"/>
      <c r="B13" s="52"/>
      <c r="C13" s="38"/>
      <c r="D13" s="53"/>
      <c r="E13" s="40"/>
      <c r="F13" s="41">
        <f t="shared" si="0"/>
        <v>2.5</v>
      </c>
      <c r="G13" s="54"/>
      <c r="H13" s="38" t="s">
        <v>34</v>
      </c>
      <c r="I13" s="43" t="s">
        <v>35</v>
      </c>
      <c r="J13" s="55"/>
      <c r="K13" s="45">
        <v>10</v>
      </c>
      <c r="L13" s="46" t="s">
        <v>36</v>
      </c>
      <c r="M13" s="47">
        <v>0</v>
      </c>
      <c r="N13" s="48">
        <v>0.25</v>
      </c>
      <c r="O13" s="56"/>
      <c r="P13" s="50"/>
      <c r="T13" s="51"/>
    </row>
    <row r="14" spans="1:20" ht="30.75" customHeight="1" x14ac:dyDescent="0.2">
      <c r="A14" s="36"/>
      <c r="B14" s="52"/>
      <c r="C14" s="38"/>
      <c r="D14" s="53"/>
      <c r="E14" s="40"/>
      <c r="F14" s="41">
        <f t="shared" si="0"/>
        <v>5</v>
      </c>
      <c r="G14" s="54"/>
      <c r="H14" s="38"/>
      <c r="I14" s="57" t="s">
        <v>37</v>
      </c>
      <c r="J14" s="55"/>
      <c r="K14" s="45">
        <v>10</v>
      </c>
      <c r="L14" s="46" t="s">
        <v>38</v>
      </c>
      <c r="M14" s="47">
        <v>0</v>
      </c>
      <c r="N14" s="48">
        <v>0.5</v>
      </c>
      <c r="O14" s="56"/>
      <c r="P14" s="50"/>
    </row>
    <row r="15" spans="1:20" ht="38.25" customHeight="1" x14ac:dyDescent="0.2">
      <c r="A15" s="36"/>
      <c r="B15" s="52"/>
      <c r="C15" s="38"/>
      <c r="D15" s="53"/>
      <c r="E15" s="40"/>
      <c r="F15" s="41">
        <f t="shared" si="0"/>
        <v>0.44999999999999996</v>
      </c>
      <c r="G15" s="54"/>
      <c r="H15" s="58" t="s">
        <v>39</v>
      </c>
      <c r="I15" s="59" t="s">
        <v>40</v>
      </c>
      <c r="J15" s="55"/>
      <c r="K15" s="45">
        <v>3</v>
      </c>
      <c r="L15" s="46" t="s">
        <v>41</v>
      </c>
      <c r="M15" s="47">
        <v>0</v>
      </c>
      <c r="N15" s="48">
        <v>0.15</v>
      </c>
      <c r="O15" s="56"/>
      <c r="P15" s="50"/>
    </row>
    <row r="16" spans="1:20" ht="33" customHeight="1" x14ac:dyDescent="0.2">
      <c r="A16" s="36"/>
      <c r="B16" s="52"/>
      <c r="C16" s="38"/>
      <c r="D16" s="53"/>
      <c r="E16" s="40"/>
      <c r="F16" s="41">
        <f t="shared" si="0"/>
        <v>3.5</v>
      </c>
      <c r="G16" s="54"/>
      <c r="H16" s="60"/>
      <c r="I16" s="61"/>
      <c r="J16" s="62"/>
      <c r="K16" s="45">
        <v>7</v>
      </c>
      <c r="L16" s="46" t="s">
        <v>42</v>
      </c>
      <c r="M16" s="47">
        <v>1</v>
      </c>
      <c r="N16" s="48">
        <v>0.5</v>
      </c>
      <c r="O16" s="56"/>
      <c r="P16" s="50"/>
    </row>
    <row r="17" spans="1:20" ht="22.5" customHeight="1" x14ac:dyDescent="0.2">
      <c r="A17" s="63" t="s">
        <v>43</v>
      </c>
      <c r="B17" s="52"/>
      <c r="C17" s="58" t="s">
        <v>44</v>
      </c>
      <c r="D17" s="53"/>
      <c r="E17" s="64">
        <f>SUM(F17:F24)/100</f>
        <v>0.23250000000000001</v>
      </c>
      <c r="F17" s="65">
        <f t="shared" si="0"/>
        <v>2.5</v>
      </c>
      <c r="G17" s="54"/>
      <c r="H17" s="38" t="s">
        <v>45</v>
      </c>
      <c r="I17" s="59" t="s">
        <v>46</v>
      </c>
      <c r="J17" s="44">
        <f>SUM(K17:K23)</f>
        <v>40</v>
      </c>
      <c r="K17" s="66">
        <v>5</v>
      </c>
      <c r="L17" s="67" t="s">
        <v>47</v>
      </c>
      <c r="M17" s="47">
        <v>0</v>
      </c>
      <c r="N17" s="48">
        <v>0.5</v>
      </c>
      <c r="O17" s="56"/>
      <c r="P17" s="50"/>
    </row>
    <row r="18" spans="1:20" ht="39.75" customHeight="1" x14ac:dyDescent="0.2">
      <c r="A18" s="68"/>
      <c r="B18" s="52"/>
      <c r="C18" s="69"/>
      <c r="D18" s="53"/>
      <c r="E18" s="70"/>
      <c r="F18" s="65">
        <f t="shared" si="0"/>
        <v>2.5</v>
      </c>
      <c r="G18" s="54"/>
      <c r="H18" s="38"/>
      <c r="I18" s="61"/>
      <c r="J18" s="55"/>
      <c r="K18" s="66">
        <v>5</v>
      </c>
      <c r="L18" s="67" t="s">
        <v>48</v>
      </c>
      <c r="M18" s="47">
        <v>0</v>
      </c>
      <c r="N18" s="48">
        <v>0.5</v>
      </c>
      <c r="O18" s="56"/>
      <c r="P18" s="50"/>
    </row>
    <row r="19" spans="1:20" ht="39.75" customHeight="1" x14ac:dyDescent="0.2">
      <c r="A19" s="68"/>
      <c r="B19" s="52"/>
      <c r="C19" s="69"/>
      <c r="D19" s="53"/>
      <c r="E19" s="70"/>
      <c r="F19" s="65">
        <f t="shared" si="0"/>
        <v>5</v>
      </c>
      <c r="G19" s="54"/>
      <c r="H19" s="38"/>
      <c r="I19" s="59" t="s">
        <v>49</v>
      </c>
      <c r="J19" s="55"/>
      <c r="K19" s="66">
        <v>10</v>
      </c>
      <c r="L19" s="67" t="s">
        <v>50</v>
      </c>
      <c r="M19" s="47">
        <v>1</v>
      </c>
      <c r="N19" s="48">
        <v>0.5</v>
      </c>
      <c r="O19" s="56"/>
      <c r="P19" s="50"/>
      <c r="T19" s="51"/>
    </row>
    <row r="20" spans="1:20" ht="20.25" customHeight="1" x14ac:dyDescent="0.2">
      <c r="A20" s="68"/>
      <c r="B20" s="52"/>
      <c r="C20" s="69"/>
      <c r="D20" s="53"/>
      <c r="E20" s="70"/>
      <c r="F20" s="65">
        <f t="shared" si="0"/>
        <v>2</v>
      </c>
      <c r="G20" s="54"/>
      <c r="H20" s="38"/>
      <c r="I20" s="61"/>
      <c r="J20" s="55"/>
      <c r="K20" s="66">
        <v>5</v>
      </c>
      <c r="L20" s="67" t="s">
        <v>51</v>
      </c>
      <c r="M20" s="47">
        <v>2</v>
      </c>
      <c r="N20" s="48">
        <v>0.4</v>
      </c>
      <c r="O20" s="56"/>
      <c r="P20" s="50"/>
    </row>
    <row r="21" spans="1:20" ht="24" customHeight="1" x14ac:dyDescent="0.2">
      <c r="A21" s="68"/>
      <c r="B21" s="52"/>
      <c r="C21" s="69"/>
      <c r="D21" s="53"/>
      <c r="E21" s="70"/>
      <c r="F21" s="65">
        <f t="shared" si="0"/>
        <v>2.5</v>
      </c>
      <c r="G21" s="54"/>
      <c r="H21" s="38"/>
      <c r="I21" s="71" t="s">
        <v>52</v>
      </c>
      <c r="J21" s="55"/>
      <c r="K21" s="66">
        <v>5</v>
      </c>
      <c r="L21" s="67" t="s">
        <v>53</v>
      </c>
      <c r="M21" s="47">
        <v>1</v>
      </c>
      <c r="N21" s="48">
        <v>0.5</v>
      </c>
      <c r="O21" s="56"/>
      <c r="P21" s="50"/>
    </row>
    <row r="22" spans="1:20" ht="41.25" customHeight="1" x14ac:dyDescent="0.2">
      <c r="A22" s="68"/>
      <c r="B22" s="52"/>
      <c r="C22" s="69"/>
      <c r="D22" s="53"/>
      <c r="E22" s="70"/>
      <c r="F22" s="65">
        <f t="shared" si="0"/>
        <v>2.5</v>
      </c>
      <c r="G22" s="54"/>
      <c r="H22" s="38"/>
      <c r="I22" s="71" t="s">
        <v>54</v>
      </c>
      <c r="J22" s="55"/>
      <c r="K22" s="66">
        <v>5</v>
      </c>
      <c r="L22" s="67" t="s">
        <v>55</v>
      </c>
      <c r="M22" s="47">
        <v>5</v>
      </c>
      <c r="N22" s="48">
        <v>0.5</v>
      </c>
      <c r="O22" s="56"/>
      <c r="P22" s="50"/>
    </row>
    <row r="23" spans="1:20" ht="40.5" customHeight="1" x14ac:dyDescent="0.2">
      <c r="A23" s="68"/>
      <c r="B23" s="52"/>
      <c r="C23" s="69"/>
      <c r="D23" s="53"/>
      <c r="E23" s="70"/>
      <c r="F23" s="65">
        <f t="shared" si="0"/>
        <v>1.25</v>
      </c>
      <c r="G23" s="54"/>
      <c r="H23" s="38"/>
      <c r="I23" s="72" t="s">
        <v>56</v>
      </c>
      <c r="J23" s="55"/>
      <c r="K23" s="73">
        <v>5</v>
      </c>
      <c r="L23" s="74" t="s">
        <v>57</v>
      </c>
      <c r="M23" s="47">
        <v>0</v>
      </c>
      <c r="N23" s="48">
        <v>0.25</v>
      </c>
      <c r="O23" s="56"/>
      <c r="P23" s="50"/>
    </row>
    <row r="24" spans="1:20" ht="40.5" customHeight="1" x14ac:dyDescent="0.2">
      <c r="A24" s="75"/>
      <c r="B24" s="52"/>
      <c r="C24" s="69"/>
      <c r="D24" s="53"/>
      <c r="E24" s="70"/>
      <c r="F24" s="65">
        <f t="shared" si="0"/>
        <v>5</v>
      </c>
      <c r="G24" s="76"/>
      <c r="H24" s="77" t="s">
        <v>58</v>
      </c>
      <c r="I24" s="43" t="s">
        <v>59</v>
      </c>
      <c r="J24" s="78">
        <f>SUM(K24:K24)</f>
        <v>10</v>
      </c>
      <c r="K24" s="66">
        <v>10</v>
      </c>
      <c r="L24" s="67" t="s">
        <v>60</v>
      </c>
      <c r="M24" s="47">
        <v>3</v>
      </c>
      <c r="N24" s="48">
        <v>0.5</v>
      </c>
      <c r="O24" s="79"/>
      <c r="P24" s="50"/>
    </row>
    <row r="25" spans="1:20" ht="32.25" customHeight="1" x14ac:dyDescent="0.2">
      <c r="A25" s="80" t="s">
        <v>61</v>
      </c>
      <c r="B25" s="37">
        <f>D25/2</f>
        <v>0.46274000000000004</v>
      </c>
      <c r="C25" s="81" t="s">
        <v>62</v>
      </c>
      <c r="D25" s="82">
        <f>SUM(E25:E37)*2</f>
        <v>0.92548000000000008</v>
      </c>
      <c r="E25" s="64">
        <f>SUM(F25:F28)/100</f>
        <v>0.11274000000000001</v>
      </c>
      <c r="F25" s="65">
        <f t="shared" si="0"/>
        <v>5</v>
      </c>
      <c r="G25" s="42" t="s">
        <v>63</v>
      </c>
      <c r="H25" s="83" t="s">
        <v>64</v>
      </c>
      <c r="I25" s="84" t="s">
        <v>65</v>
      </c>
      <c r="J25" s="44">
        <f>SUM(K25:K28)</f>
        <v>30</v>
      </c>
      <c r="K25" s="45">
        <v>10</v>
      </c>
      <c r="L25" s="67" t="s">
        <v>66</v>
      </c>
      <c r="M25" s="47">
        <v>1</v>
      </c>
      <c r="N25" s="48">
        <v>0.5</v>
      </c>
      <c r="O25" s="85">
        <v>4257715194.3688898</v>
      </c>
      <c r="P25" s="50" t="s">
        <v>67</v>
      </c>
      <c r="T25" s="51"/>
    </row>
    <row r="26" spans="1:20" ht="33" customHeight="1" x14ac:dyDescent="0.2">
      <c r="A26" s="86"/>
      <c r="B26" s="52"/>
      <c r="C26" s="87"/>
      <c r="D26" s="82"/>
      <c r="E26" s="70"/>
      <c r="F26" s="65">
        <f t="shared" si="0"/>
        <v>5</v>
      </c>
      <c r="G26" s="54"/>
      <c r="H26" s="83"/>
      <c r="I26" s="88"/>
      <c r="J26" s="55"/>
      <c r="K26" s="45">
        <v>10</v>
      </c>
      <c r="L26" s="67" t="s">
        <v>68</v>
      </c>
      <c r="M26" s="47">
        <v>0</v>
      </c>
      <c r="N26" s="48">
        <v>0.5</v>
      </c>
      <c r="O26" s="85"/>
      <c r="P26" s="50"/>
      <c r="T26" s="51"/>
    </row>
    <row r="27" spans="1:20" ht="31.5" customHeight="1" x14ac:dyDescent="0.2">
      <c r="A27" s="86"/>
      <c r="B27" s="52"/>
      <c r="C27" s="87"/>
      <c r="D27" s="82"/>
      <c r="E27" s="70"/>
      <c r="F27" s="65">
        <f t="shared" si="0"/>
        <v>0.63700000000000001</v>
      </c>
      <c r="G27" s="54"/>
      <c r="H27" s="83"/>
      <c r="I27" s="84" t="s">
        <v>69</v>
      </c>
      <c r="J27" s="55"/>
      <c r="K27" s="45">
        <v>5</v>
      </c>
      <c r="L27" s="67" t="s">
        <v>70</v>
      </c>
      <c r="M27" s="89">
        <v>4.9700000000000001E-2</v>
      </c>
      <c r="N27" s="48">
        <v>0.12740000000000001</v>
      </c>
      <c r="O27" s="85"/>
      <c r="P27" s="50"/>
      <c r="T27" s="51"/>
    </row>
    <row r="28" spans="1:20" ht="33.75" customHeight="1" x14ac:dyDescent="0.2">
      <c r="A28" s="86"/>
      <c r="B28" s="52"/>
      <c r="C28" s="87"/>
      <c r="D28" s="82"/>
      <c r="E28" s="70"/>
      <c r="F28" s="65">
        <f t="shared" si="0"/>
        <v>0.63700000000000001</v>
      </c>
      <c r="G28" s="54"/>
      <c r="H28" s="83"/>
      <c r="I28" s="88"/>
      <c r="J28" s="55"/>
      <c r="K28" s="45">
        <v>5</v>
      </c>
      <c r="L28" s="67" t="s">
        <v>71</v>
      </c>
      <c r="M28" s="89">
        <v>2.5499999999999998E-2</v>
      </c>
      <c r="N28" s="48">
        <v>0.12740000000000001</v>
      </c>
      <c r="O28" s="85"/>
      <c r="P28" s="50"/>
      <c r="T28" s="51"/>
    </row>
    <row r="29" spans="1:20" ht="56.25" customHeight="1" x14ac:dyDescent="0.2">
      <c r="A29" s="86"/>
      <c r="B29" s="52"/>
      <c r="C29" s="87"/>
      <c r="D29" s="82"/>
      <c r="E29" s="90">
        <f t="shared" ref="E29:E35" si="1">SUM(F29)/100</f>
        <v>0.05</v>
      </c>
      <c r="F29" s="65">
        <f>K29*N29</f>
        <v>5</v>
      </c>
      <c r="G29" s="54"/>
      <c r="H29" s="91" t="s">
        <v>72</v>
      </c>
      <c r="I29" s="92" t="s">
        <v>73</v>
      </c>
      <c r="J29" s="93">
        <f>SUM(K29)</f>
        <v>10</v>
      </c>
      <c r="K29" s="45">
        <v>10</v>
      </c>
      <c r="L29" s="67" t="s">
        <v>74</v>
      </c>
      <c r="M29" s="94">
        <v>0.25950000000000001</v>
      </c>
      <c r="N29" s="48">
        <v>0.5</v>
      </c>
      <c r="O29" s="85"/>
      <c r="P29" s="95">
        <v>50000000</v>
      </c>
      <c r="T29" s="51"/>
    </row>
    <row r="30" spans="1:20" ht="37.5" customHeight="1" x14ac:dyDescent="0.2">
      <c r="A30" s="86"/>
      <c r="B30" s="52"/>
      <c r="C30" s="87"/>
      <c r="D30" s="82"/>
      <c r="E30" s="90">
        <f t="shared" si="1"/>
        <v>7.4999999999999997E-3</v>
      </c>
      <c r="F30" s="65">
        <f>K30*N30</f>
        <v>0.75</v>
      </c>
      <c r="G30" s="54"/>
      <c r="H30" s="83" t="s">
        <v>75</v>
      </c>
      <c r="I30" s="84" t="s">
        <v>76</v>
      </c>
      <c r="J30" s="44">
        <f>SUM(K30:K33)</f>
        <v>10</v>
      </c>
      <c r="K30" s="45">
        <v>1.5</v>
      </c>
      <c r="L30" s="67" t="s">
        <v>77</v>
      </c>
      <c r="M30" s="47">
        <v>451</v>
      </c>
      <c r="N30" s="48">
        <v>0.5</v>
      </c>
      <c r="O30" s="85"/>
      <c r="P30" s="50" t="s">
        <v>67</v>
      </c>
      <c r="T30" s="51"/>
    </row>
    <row r="31" spans="1:20" ht="36" customHeight="1" x14ac:dyDescent="0.2">
      <c r="A31" s="86"/>
      <c r="B31" s="52"/>
      <c r="C31" s="87"/>
      <c r="D31" s="82"/>
      <c r="E31" s="90">
        <f t="shared" si="1"/>
        <v>7.4999999999999997E-3</v>
      </c>
      <c r="F31" s="65">
        <f>K31*N31</f>
        <v>0.75</v>
      </c>
      <c r="G31" s="54"/>
      <c r="H31" s="83"/>
      <c r="I31" s="88"/>
      <c r="J31" s="55"/>
      <c r="K31" s="45">
        <v>1.5</v>
      </c>
      <c r="L31" s="67" t="s">
        <v>78</v>
      </c>
      <c r="M31" s="96">
        <v>4095</v>
      </c>
      <c r="N31" s="48">
        <v>0.5</v>
      </c>
      <c r="O31" s="85"/>
      <c r="P31" s="50"/>
      <c r="T31" s="51"/>
    </row>
    <row r="32" spans="1:20" ht="48" customHeight="1" x14ac:dyDescent="0.2">
      <c r="A32" s="86"/>
      <c r="B32" s="52"/>
      <c r="C32" s="87"/>
      <c r="D32" s="82"/>
      <c r="E32" s="90">
        <f t="shared" si="1"/>
        <v>1.4999999999999999E-2</v>
      </c>
      <c r="F32" s="65">
        <f>K32*N32</f>
        <v>1.5</v>
      </c>
      <c r="G32" s="54"/>
      <c r="H32" s="83"/>
      <c r="I32" s="92" t="s">
        <v>79</v>
      </c>
      <c r="J32" s="55"/>
      <c r="K32" s="45">
        <v>3</v>
      </c>
      <c r="L32" s="67" t="s">
        <v>80</v>
      </c>
      <c r="M32" s="47">
        <v>167</v>
      </c>
      <c r="N32" s="48">
        <v>0.5</v>
      </c>
      <c r="O32" s="85"/>
      <c r="P32" s="50"/>
      <c r="T32" s="51"/>
    </row>
    <row r="33" spans="1:20" ht="50.25" customHeight="1" x14ac:dyDescent="0.2">
      <c r="A33" s="86"/>
      <c r="B33" s="52"/>
      <c r="C33" s="87"/>
      <c r="D33" s="82"/>
      <c r="E33" s="90">
        <f t="shared" si="1"/>
        <v>0.02</v>
      </c>
      <c r="F33" s="65">
        <f>K33*N33</f>
        <v>2</v>
      </c>
      <c r="G33" s="54"/>
      <c r="H33" s="83"/>
      <c r="I33" s="92" t="s">
        <v>81</v>
      </c>
      <c r="J33" s="62"/>
      <c r="K33" s="45">
        <v>4</v>
      </c>
      <c r="L33" s="67" t="s">
        <v>82</v>
      </c>
      <c r="M33" s="47">
        <v>0</v>
      </c>
      <c r="N33" s="48">
        <v>0.5</v>
      </c>
      <c r="O33" s="85"/>
      <c r="P33" s="50"/>
      <c r="T33" s="51"/>
    </row>
    <row r="34" spans="1:20" ht="48.75" customHeight="1" x14ac:dyDescent="0.2">
      <c r="A34" s="86"/>
      <c r="B34" s="52"/>
      <c r="C34" s="87"/>
      <c r="D34" s="82"/>
      <c r="E34" s="97">
        <f t="shared" si="1"/>
        <v>0.05</v>
      </c>
      <c r="F34" s="65">
        <f t="shared" si="0"/>
        <v>5</v>
      </c>
      <c r="G34" s="54"/>
      <c r="H34" s="81" t="s">
        <v>83</v>
      </c>
      <c r="I34" s="84" t="s">
        <v>84</v>
      </c>
      <c r="J34" s="44">
        <f>SUM(K34:K35)</f>
        <v>20</v>
      </c>
      <c r="K34" s="45">
        <v>10</v>
      </c>
      <c r="L34" s="67" t="s">
        <v>85</v>
      </c>
      <c r="M34" s="47">
        <v>33</v>
      </c>
      <c r="N34" s="48">
        <v>0.5</v>
      </c>
      <c r="O34" s="85"/>
      <c r="P34" s="50"/>
      <c r="T34" s="51"/>
    </row>
    <row r="35" spans="1:20" ht="52.5" customHeight="1" x14ac:dyDescent="0.2">
      <c r="A35" s="86"/>
      <c r="B35" s="52"/>
      <c r="C35" s="87"/>
      <c r="D35" s="82"/>
      <c r="E35" s="97">
        <f t="shared" si="1"/>
        <v>0.05</v>
      </c>
      <c r="F35" s="65">
        <f t="shared" si="0"/>
        <v>5</v>
      </c>
      <c r="G35" s="54"/>
      <c r="H35" s="98"/>
      <c r="I35" s="88"/>
      <c r="J35" s="62"/>
      <c r="K35" s="45">
        <v>10</v>
      </c>
      <c r="L35" s="67" t="s">
        <v>86</v>
      </c>
      <c r="M35" s="47">
        <v>2</v>
      </c>
      <c r="N35" s="48">
        <v>0.5</v>
      </c>
      <c r="O35" s="85"/>
      <c r="P35" s="50"/>
      <c r="T35" s="51"/>
    </row>
    <row r="36" spans="1:20" ht="42" customHeight="1" x14ac:dyDescent="0.2">
      <c r="A36" s="86"/>
      <c r="B36" s="52"/>
      <c r="C36" s="87"/>
      <c r="D36" s="82"/>
      <c r="E36" s="97">
        <f>SUM(F36)/100</f>
        <v>0.05</v>
      </c>
      <c r="F36" s="65">
        <f t="shared" si="0"/>
        <v>5</v>
      </c>
      <c r="G36" s="54"/>
      <c r="H36" s="99" t="s">
        <v>87</v>
      </c>
      <c r="I36" s="92" t="s">
        <v>88</v>
      </c>
      <c r="J36" s="93">
        <f>SUM(K36)</f>
        <v>10</v>
      </c>
      <c r="K36" s="45">
        <v>10</v>
      </c>
      <c r="L36" s="67" t="s">
        <v>89</v>
      </c>
      <c r="M36" s="47">
        <v>0</v>
      </c>
      <c r="N36" s="48">
        <v>0.5</v>
      </c>
      <c r="O36" s="85"/>
      <c r="P36" s="50"/>
      <c r="T36" s="51"/>
    </row>
    <row r="37" spans="1:20" ht="56.25" x14ac:dyDescent="0.2">
      <c r="A37" s="100"/>
      <c r="B37" s="52"/>
      <c r="C37" s="87"/>
      <c r="D37" s="82"/>
      <c r="E37" s="97">
        <f>SUM(F37)/100</f>
        <v>0.1</v>
      </c>
      <c r="F37" s="65">
        <f t="shared" si="0"/>
        <v>10</v>
      </c>
      <c r="G37" s="54"/>
      <c r="H37" s="101" t="s">
        <v>90</v>
      </c>
      <c r="I37" s="102" t="s">
        <v>91</v>
      </c>
      <c r="J37" s="93">
        <f>K37</f>
        <v>20</v>
      </c>
      <c r="K37" s="45">
        <v>20</v>
      </c>
      <c r="L37" s="71" t="s">
        <v>92</v>
      </c>
      <c r="M37" s="47">
        <v>4</v>
      </c>
      <c r="N37" s="48">
        <v>0.5</v>
      </c>
      <c r="O37" s="85"/>
      <c r="P37" s="50"/>
    </row>
    <row r="38" spans="1:20" ht="49.5" customHeight="1" x14ac:dyDescent="0.2">
      <c r="A38" s="58" t="s">
        <v>93</v>
      </c>
      <c r="B38" s="37">
        <f>D38/2</f>
        <v>0.46500000000000002</v>
      </c>
      <c r="C38" s="103" t="s">
        <v>94</v>
      </c>
      <c r="D38" s="39">
        <f>SUM(E38:E55)*2</f>
        <v>0.93</v>
      </c>
      <c r="E38" s="97">
        <f>SUM(F38)/100</f>
        <v>0.05</v>
      </c>
      <c r="F38" s="104">
        <f t="shared" si="0"/>
        <v>5</v>
      </c>
      <c r="G38" s="42" t="s">
        <v>95</v>
      </c>
      <c r="H38" s="105" t="s">
        <v>96</v>
      </c>
      <c r="I38" s="106" t="s">
        <v>97</v>
      </c>
      <c r="J38" s="44">
        <f>SUM(K38:K44)</f>
        <v>45</v>
      </c>
      <c r="K38" s="66">
        <v>10</v>
      </c>
      <c r="L38" s="107" t="s">
        <v>98</v>
      </c>
      <c r="M38" s="47">
        <v>176</v>
      </c>
      <c r="N38" s="48">
        <v>0.5</v>
      </c>
      <c r="O38" s="49">
        <v>4257715194.3688898</v>
      </c>
      <c r="P38" s="108" t="s">
        <v>67</v>
      </c>
    </row>
    <row r="39" spans="1:20" ht="49.5" customHeight="1" x14ac:dyDescent="0.2">
      <c r="A39" s="69"/>
      <c r="B39" s="52"/>
      <c r="C39" s="109"/>
      <c r="D39" s="53"/>
      <c r="E39" s="97">
        <f t="shared" ref="E39:E44" si="2">SUM(F39)/100</f>
        <v>0.03</v>
      </c>
      <c r="F39" s="104">
        <f t="shared" si="0"/>
        <v>3</v>
      </c>
      <c r="G39" s="54"/>
      <c r="H39" s="110"/>
      <c r="I39" s="111"/>
      <c r="J39" s="55"/>
      <c r="K39" s="66">
        <v>6</v>
      </c>
      <c r="L39" s="107" t="s">
        <v>99</v>
      </c>
      <c r="M39" s="47">
        <v>12</v>
      </c>
      <c r="N39" s="48">
        <v>0.5</v>
      </c>
      <c r="O39" s="56"/>
      <c r="P39" s="112"/>
    </row>
    <row r="40" spans="1:20" ht="59.25" customHeight="1" x14ac:dyDescent="0.2">
      <c r="A40" s="69"/>
      <c r="B40" s="52"/>
      <c r="C40" s="109"/>
      <c r="D40" s="53"/>
      <c r="E40" s="97">
        <f t="shared" si="2"/>
        <v>0.03</v>
      </c>
      <c r="F40" s="104">
        <f t="shared" si="0"/>
        <v>3</v>
      </c>
      <c r="G40" s="54"/>
      <c r="H40" s="110"/>
      <c r="I40" s="111"/>
      <c r="J40" s="55"/>
      <c r="K40" s="66">
        <v>6</v>
      </c>
      <c r="L40" s="107" t="s">
        <v>100</v>
      </c>
      <c r="M40" s="47">
        <v>2</v>
      </c>
      <c r="N40" s="48">
        <v>0.5</v>
      </c>
      <c r="O40" s="56"/>
      <c r="P40" s="112"/>
    </row>
    <row r="41" spans="1:20" ht="49.5" customHeight="1" x14ac:dyDescent="0.2">
      <c r="A41" s="69"/>
      <c r="B41" s="52"/>
      <c r="C41" s="109"/>
      <c r="D41" s="53"/>
      <c r="E41" s="97">
        <f t="shared" si="2"/>
        <v>0.03</v>
      </c>
      <c r="F41" s="104">
        <f t="shared" si="0"/>
        <v>3</v>
      </c>
      <c r="G41" s="54"/>
      <c r="H41" s="110"/>
      <c r="I41" s="111"/>
      <c r="J41" s="55"/>
      <c r="K41" s="66">
        <v>6</v>
      </c>
      <c r="L41" s="107" t="s">
        <v>101</v>
      </c>
      <c r="M41" s="47">
        <v>1</v>
      </c>
      <c r="N41" s="48">
        <v>0.5</v>
      </c>
      <c r="O41" s="56"/>
      <c r="P41" s="112"/>
    </row>
    <row r="42" spans="1:20" ht="49.5" customHeight="1" x14ac:dyDescent="0.2">
      <c r="A42" s="69"/>
      <c r="B42" s="52"/>
      <c r="C42" s="109"/>
      <c r="D42" s="53"/>
      <c r="E42" s="97">
        <f t="shared" si="2"/>
        <v>2.5000000000000001E-2</v>
      </c>
      <c r="F42" s="104">
        <f t="shared" si="0"/>
        <v>2.5</v>
      </c>
      <c r="G42" s="54"/>
      <c r="H42" s="110"/>
      <c r="I42" s="111"/>
      <c r="J42" s="55"/>
      <c r="K42" s="66">
        <v>5</v>
      </c>
      <c r="L42" s="107" t="s">
        <v>102</v>
      </c>
      <c r="M42" s="47">
        <v>135</v>
      </c>
      <c r="N42" s="48">
        <v>0.5</v>
      </c>
      <c r="O42" s="56"/>
      <c r="P42" s="112"/>
    </row>
    <row r="43" spans="1:20" ht="49.5" customHeight="1" x14ac:dyDescent="0.2">
      <c r="A43" s="69"/>
      <c r="B43" s="52"/>
      <c r="C43" s="109"/>
      <c r="D43" s="53"/>
      <c r="E43" s="97">
        <f t="shared" si="2"/>
        <v>0.03</v>
      </c>
      <c r="F43" s="104">
        <f t="shared" si="0"/>
        <v>3</v>
      </c>
      <c r="G43" s="54"/>
      <c r="H43" s="110"/>
      <c r="I43" s="111"/>
      <c r="J43" s="55"/>
      <c r="K43" s="66">
        <v>6</v>
      </c>
      <c r="L43" s="107" t="s">
        <v>103</v>
      </c>
      <c r="M43" s="47">
        <v>23</v>
      </c>
      <c r="N43" s="48">
        <v>0.5</v>
      </c>
      <c r="O43" s="56"/>
      <c r="P43" s="112"/>
    </row>
    <row r="44" spans="1:20" ht="49.5" customHeight="1" x14ac:dyDescent="0.2">
      <c r="A44" s="60"/>
      <c r="B44" s="52"/>
      <c r="C44" s="109"/>
      <c r="D44" s="53"/>
      <c r="E44" s="97">
        <f t="shared" si="2"/>
        <v>0.03</v>
      </c>
      <c r="F44" s="104">
        <f t="shared" si="0"/>
        <v>3</v>
      </c>
      <c r="G44" s="54"/>
      <c r="H44" s="113"/>
      <c r="I44" s="114"/>
      <c r="J44" s="62"/>
      <c r="K44" s="66">
        <v>6</v>
      </c>
      <c r="L44" s="107" t="s">
        <v>104</v>
      </c>
      <c r="M44" s="47">
        <v>1</v>
      </c>
      <c r="N44" s="48">
        <v>0.5</v>
      </c>
      <c r="O44" s="56"/>
      <c r="P44" s="115"/>
    </row>
    <row r="45" spans="1:20" ht="37.5" customHeight="1" x14ac:dyDescent="0.2">
      <c r="A45" s="58" t="s">
        <v>93</v>
      </c>
      <c r="B45" s="52"/>
      <c r="C45" s="109" t="s">
        <v>94</v>
      </c>
      <c r="D45" s="53"/>
      <c r="E45" s="39">
        <f>SUM(F45:F47)/100</f>
        <v>4.2500000000000003E-2</v>
      </c>
      <c r="F45" s="116">
        <f t="shared" si="0"/>
        <v>1.75</v>
      </c>
      <c r="G45" s="54"/>
      <c r="H45" s="105" t="s">
        <v>105</v>
      </c>
      <c r="I45" s="92" t="s">
        <v>106</v>
      </c>
      <c r="J45" s="44">
        <f>SUM(K45:K46)</f>
        <v>10</v>
      </c>
      <c r="K45" s="66">
        <v>5</v>
      </c>
      <c r="L45" s="67" t="s">
        <v>107</v>
      </c>
      <c r="M45" s="47">
        <v>0</v>
      </c>
      <c r="N45" s="48">
        <v>0.35</v>
      </c>
      <c r="O45" s="56"/>
      <c r="P45" s="117" t="s">
        <v>67</v>
      </c>
    </row>
    <row r="46" spans="1:20" ht="48.75" customHeight="1" x14ac:dyDescent="0.2">
      <c r="A46" s="69"/>
      <c r="B46" s="52"/>
      <c r="C46" s="109"/>
      <c r="D46" s="53"/>
      <c r="E46" s="53"/>
      <c r="F46" s="116">
        <f t="shared" si="0"/>
        <v>0</v>
      </c>
      <c r="G46" s="118" t="s">
        <v>63</v>
      </c>
      <c r="H46" s="110"/>
      <c r="I46" s="92" t="s">
        <v>108</v>
      </c>
      <c r="J46" s="55"/>
      <c r="K46" s="66">
        <v>5</v>
      </c>
      <c r="L46" s="67" t="s">
        <v>109</v>
      </c>
      <c r="M46" s="47">
        <v>0</v>
      </c>
      <c r="N46" s="48">
        <v>0</v>
      </c>
      <c r="O46" s="56"/>
      <c r="P46" s="117" t="s">
        <v>67</v>
      </c>
      <c r="R46" s="119"/>
    </row>
    <row r="47" spans="1:20" ht="28.5" customHeight="1" x14ac:dyDescent="0.2">
      <c r="A47" s="69"/>
      <c r="B47" s="52"/>
      <c r="C47" s="109"/>
      <c r="D47" s="53"/>
      <c r="E47" s="120"/>
      <c r="F47" s="116">
        <f t="shared" si="0"/>
        <v>2.5</v>
      </c>
      <c r="G47" s="121" t="s">
        <v>28</v>
      </c>
      <c r="H47" s="122" t="s">
        <v>110</v>
      </c>
      <c r="I47" s="84" t="s">
        <v>111</v>
      </c>
      <c r="J47" s="123">
        <f>SUM(K47:K48)</f>
        <v>10</v>
      </c>
      <c r="K47" s="66">
        <v>5</v>
      </c>
      <c r="L47" s="67" t="s">
        <v>112</v>
      </c>
      <c r="M47" s="47">
        <v>0</v>
      </c>
      <c r="N47" s="48">
        <v>0.5</v>
      </c>
      <c r="O47" s="56"/>
      <c r="P47" s="117">
        <v>0</v>
      </c>
      <c r="R47" s="119"/>
    </row>
    <row r="48" spans="1:20" ht="37.5" customHeight="1" x14ac:dyDescent="0.2">
      <c r="A48" s="69"/>
      <c r="B48" s="52"/>
      <c r="C48" s="109"/>
      <c r="D48" s="53"/>
      <c r="E48" s="97">
        <f>SUM(F48)/100</f>
        <v>2.5000000000000001E-2</v>
      </c>
      <c r="F48" s="116">
        <f t="shared" si="0"/>
        <v>2.5</v>
      </c>
      <c r="G48" s="121"/>
      <c r="H48" s="122"/>
      <c r="I48" s="88"/>
      <c r="J48" s="123"/>
      <c r="K48" s="66">
        <v>5</v>
      </c>
      <c r="L48" s="67" t="s">
        <v>113</v>
      </c>
      <c r="M48" s="47">
        <v>9</v>
      </c>
      <c r="N48" s="48">
        <v>0.5</v>
      </c>
      <c r="O48" s="56"/>
      <c r="P48" s="117" t="s">
        <v>67</v>
      </c>
      <c r="R48" s="119"/>
    </row>
    <row r="49" spans="1:18" ht="34.5" customHeight="1" x14ac:dyDescent="0.2">
      <c r="A49" s="69"/>
      <c r="B49" s="52"/>
      <c r="C49" s="109"/>
      <c r="D49" s="53"/>
      <c r="E49" s="39">
        <f>SUM(F49:F50)/100</f>
        <v>0.05</v>
      </c>
      <c r="F49" s="116">
        <f t="shared" si="0"/>
        <v>2.5</v>
      </c>
      <c r="G49" s="121" t="s">
        <v>63</v>
      </c>
      <c r="H49" s="124" t="s">
        <v>114</v>
      </c>
      <c r="I49" s="84" t="s">
        <v>115</v>
      </c>
      <c r="J49" s="44">
        <f>SUM(K49:K50)</f>
        <v>10</v>
      </c>
      <c r="K49" s="66">
        <v>5</v>
      </c>
      <c r="L49" s="67" t="s">
        <v>116</v>
      </c>
      <c r="M49" s="89">
        <v>2.29E-2</v>
      </c>
      <c r="N49" s="48">
        <v>0.5</v>
      </c>
      <c r="O49" s="56"/>
      <c r="P49" s="125" t="s">
        <v>67</v>
      </c>
      <c r="R49" s="119"/>
    </row>
    <row r="50" spans="1:18" ht="34.5" customHeight="1" x14ac:dyDescent="0.2">
      <c r="A50" s="69"/>
      <c r="B50" s="52"/>
      <c r="C50" s="109"/>
      <c r="D50" s="53"/>
      <c r="E50" s="120"/>
      <c r="F50" s="116">
        <f t="shared" si="0"/>
        <v>2.5</v>
      </c>
      <c r="G50" s="121"/>
      <c r="H50" s="126"/>
      <c r="I50" s="88"/>
      <c r="J50" s="62"/>
      <c r="K50" s="66">
        <v>5</v>
      </c>
      <c r="L50" s="67" t="s">
        <v>117</v>
      </c>
      <c r="M50" s="89">
        <v>0.53959999999999997</v>
      </c>
      <c r="N50" s="48">
        <v>0.5</v>
      </c>
      <c r="O50" s="56"/>
      <c r="P50" s="125"/>
      <c r="R50" s="119"/>
    </row>
    <row r="51" spans="1:18" ht="47.25" customHeight="1" x14ac:dyDescent="0.2">
      <c r="A51" s="69"/>
      <c r="B51" s="52"/>
      <c r="C51" s="109"/>
      <c r="D51" s="53"/>
      <c r="E51" s="39">
        <f>SUM(F51:F53)/100</f>
        <v>0.1</v>
      </c>
      <c r="F51" s="116">
        <f t="shared" si="0"/>
        <v>2.5</v>
      </c>
      <c r="G51" s="121"/>
      <c r="H51" s="105" t="s">
        <v>118</v>
      </c>
      <c r="I51" s="102" t="s">
        <v>119</v>
      </c>
      <c r="J51" s="44">
        <f>SUM(K51:K53)</f>
        <v>20</v>
      </c>
      <c r="K51" s="66">
        <v>5</v>
      </c>
      <c r="L51" s="107" t="s">
        <v>120</v>
      </c>
      <c r="M51" s="127">
        <v>2964</v>
      </c>
      <c r="N51" s="48">
        <v>0.5</v>
      </c>
      <c r="O51" s="56"/>
      <c r="P51" s="125"/>
      <c r="R51" s="119"/>
    </row>
    <row r="52" spans="1:18" ht="99.75" customHeight="1" x14ac:dyDescent="0.2">
      <c r="A52" s="69"/>
      <c r="B52" s="52"/>
      <c r="C52" s="109"/>
      <c r="D52" s="53"/>
      <c r="E52" s="53"/>
      <c r="F52" s="116">
        <f t="shared" si="0"/>
        <v>2.5</v>
      </c>
      <c r="G52" s="121"/>
      <c r="H52" s="110"/>
      <c r="I52" s="102" t="s">
        <v>121</v>
      </c>
      <c r="J52" s="55"/>
      <c r="K52" s="66">
        <v>5</v>
      </c>
      <c r="L52" s="107" t="s">
        <v>122</v>
      </c>
      <c r="M52" s="47">
        <v>2</v>
      </c>
      <c r="N52" s="48">
        <v>0.5</v>
      </c>
      <c r="O52" s="56"/>
      <c r="P52" s="125"/>
      <c r="R52" s="119"/>
    </row>
    <row r="53" spans="1:18" ht="56.25" customHeight="1" x14ac:dyDescent="0.2">
      <c r="A53" s="69"/>
      <c r="B53" s="52"/>
      <c r="C53" s="109"/>
      <c r="D53" s="53"/>
      <c r="E53" s="120"/>
      <c r="F53" s="116">
        <f t="shared" si="0"/>
        <v>5</v>
      </c>
      <c r="G53" s="128" t="s">
        <v>123</v>
      </c>
      <c r="H53" s="113"/>
      <c r="I53" s="102" t="s">
        <v>124</v>
      </c>
      <c r="J53" s="62"/>
      <c r="K53" s="66">
        <v>10</v>
      </c>
      <c r="L53" s="107" t="s">
        <v>125</v>
      </c>
      <c r="M53" s="47">
        <v>1</v>
      </c>
      <c r="N53" s="48">
        <v>0.5</v>
      </c>
      <c r="O53" s="56"/>
      <c r="P53" s="125"/>
      <c r="R53" s="119"/>
    </row>
    <row r="54" spans="1:18" ht="47.25" customHeight="1" x14ac:dyDescent="0.2">
      <c r="A54" s="69"/>
      <c r="B54" s="52"/>
      <c r="C54" s="109"/>
      <c r="D54" s="53"/>
      <c r="E54" s="39">
        <f>SUM(F54:F55)/100</f>
        <v>2.2499999999999999E-2</v>
      </c>
      <c r="F54" s="116">
        <f>K54*N54</f>
        <v>1</v>
      </c>
      <c r="G54" s="42" t="s">
        <v>126</v>
      </c>
      <c r="H54" s="105" t="s">
        <v>127</v>
      </c>
      <c r="I54" s="92" t="s">
        <v>128</v>
      </c>
      <c r="J54" s="41">
        <f>SUM(K54)</f>
        <v>2.5</v>
      </c>
      <c r="K54" s="66">
        <v>2.5</v>
      </c>
      <c r="L54" s="67" t="s">
        <v>129</v>
      </c>
      <c r="M54" s="47">
        <v>0</v>
      </c>
      <c r="N54" s="48">
        <v>0.4</v>
      </c>
      <c r="O54" s="56"/>
      <c r="P54" s="125"/>
      <c r="R54" s="119"/>
    </row>
    <row r="55" spans="1:18" ht="47.25" customHeight="1" x14ac:dyDescent="0.2">
      <c r="A55" s="60"/>
      <c r="B55" s="129"/>
      <c r="C55" s="130"/>
      <c r="D55" s="120"/>
      <c r="E55" s="120"/>
      <c r="F55" s="116">
        <f>K55*N55</f>
        <v>1.25</v>
      </c>
      <c r="G55" s="76"/>
      <c r="H55" s="113"/>
      <c r="I55" s="131" t="s">
        <v>130</v>
      </c>
      <c r="J55" s="41">
        <f>SUM(K55)</f>
        <v>2.5</v>
      </c>
      <c r="K55" s="66">
        <v>2.5</v>
      </c>
      <c r="L55" s="67" t="s">
        <v>131</v>
      </c>
      <c r="M55" s="47">
        <v>0</v>
      </c>
      <c r="N55" s="48">
        <v>0.5</v>
      </c>
      <c r="O55" s="79"/>
      <c r="P55" s="125"/>
      <c r="R55" s="119"/>
    </row>
    <row r="56" spans="1:18" ht="40.5" customHeight="1" x14ac:dyDescent="0.2">
      <c r="A56" s="132" t="s">
        <v>132</v>
      </c>
      <c r="B56" s="133">
        <f>D56/2</f>
        <v>0.44</v>
      </c>
      <c r="C56" s="134" t="s">
        <v>133</v>
      </c>
      <c r="D56" s="82">
        <f>SUM(E56:E62)*2</f>
        <v>0.88</v>
      </c>
      <c r="E56" s="39">
        <f>SUM(F56:F59)/100</f>
        <v>0.18</v>
      </c>
      <c r="F56" s="116">
        <f t="shared" si="0"/>
        <v>3</v>
      </c>
      <c r="G56" s="135" t="s">
        <v>126</v>
      </c>
      <c r="H56" s="134" t="s">
        <v>134</v>
      </c>
      <c r="I56" s="59" t="s">
        <v>135</v>
      </c>
      <c r="J56" s="44">
        <f>SUM(K56:K59)</f>
        <v>40</v>
      </c>
      <c r="K56" s="66">
        <v>10</v>
      </c>
      <c r="L56" s="67" t="s">
        <v>136</v>
      </c>
      <c r="M56" s="47">
        <v>0</v>
      </c>
      <c r="N56" s="48">
        <v>0.3</v>
      </c>
      <c r="O56" s="85">
        <v>4257715194.3688898</v>
      </c>
      <c r="P56" s="50">
        <v>8887858</v>
      </c>
      <c r="R56" s="119"/>
    </row>
    <row r="57" spans="1:18" ht="29.25" customHeight="1" x14ac:dyDescent="0.2">
      <c r="A57" s="132"/>
      <c r="B57" s="133"/>
      <c r="C57" s="136"/>
      <c r="D57" s="82"/>
      <c r="E57" s="53"/>
      <c r="F57" s="116">
        <f t="shared" si="0"/>
        <v>5</v>
      </c>
      <c r="G57" s="135"/>
      <c r="H57" s="136"/>
      <c r="I57" s="137"/>
      <c r="J57" s="55"/>
      <c r="K57" s="66">
        <v>10</v>
      </c>
      <c r="L57" s="67" t="s">
        <v>137</v>
      </c>
      <c r="M57" s="47">
        <v>1</v>
      </c>
      <c r="N57" s="48">
        <v>0.5</v>
      </c>
      <c r="O57" s="85"/>
      <c r="P57" s="50"/>
      <c r="R57" s="119"/>
    </row>
    <row r="58" spans="1:18" ht="67.5" customHeight="1" x14ac:dyDescent="0.2">
      <c r="A58" s="132"/>
      <c r="B58" s="133"/>
      <c r="C58" s="136"/>
      <c r="D58" s="82"/>
      <c r="E58" s="53"/>
      <c r="F58" s="116">
        <f t="shared" si="0"/>
        <v>5</v>
      </c>
      <c r="G58" s="135"/>
      <c r="H58" s="136"/>
      <c r="I58" s="137"/>
      <c r="J58" s="55"/>
      <c r="K58" s="66">
        <v>10</v>
      </c>
      <c r="L58" s="67" t="s">
        <v>138</v>
      </c>
      <c r="M58" s="47">
        <v>2</v>
      </c>
      <c r="N58" s="48">
        <v>0.5</v>
      </c>
      <c r="O58" s="85"/>
      <c r="P58" s="50"/>
      <c r="R58" s="119"/>
    </row>
    <row r="59" spans="1:18" ht="57.75" customHeight="1" x14ac:dyDescent="0.2">
      <c r="A59" s="132"/>
      <c r="B59" s="133"/>
      <c r="C59" s="136"/>
      <c r="D59" s="82"/>
      <c r="E59" s="120"/>
      <c r="F59" s="116">
        <f t="shared" si="0"/>
        <v>5</v>
      </c>
      <c r="G59" s="135"/>
      <c r="H59" s="138"/>
      <c r="I59" s="61"/>
      <c r="J59" s="62"/>
      <c r="K59" s="66">
        <v>10</v>
      </c>
      <c r="L59" s="67" t="s">
        <v>139</v>
      </c>
      <c r="M59" s="47">
        <v>4</v>
      </c>
      <c r="N59" s="48">
        <v>0.5</v>
      </c>
      <c r="O59" s="85"/>
      <c r="P59" s="50"/>
      <c r="R59" s="119"/>
    </row>
    <row r="60" spans="1:18" ht="98.25" customHeight="1" x14ac:dyDescent="0.2">
      <c r="A60" s="132"/>
      <c r="B60" s="133"/>
      <c r="C60" s="136"/>
      <c r="D60" s="82"/>
      <c r="E60" s="97">
        <f>SUM(F60)/100</f>
        <v>0.1</v>
      </c>
      <c r="F60" s="116">
        <f t="shared" si="0"/>
        <v>10</v>
      </c>
      <c r="G60" s="135"/>
      <c r="H60" s="139" t="s">
        <v>140</v>
      </c>
      <c r="I60" s="71" t="s">
        <v>140</v>
      </c>
      <c r="J60" s="93">
        <f>SUM(K60)</f>
        <v>20</v>
      </c>
      <c r="K60" s="66">
        <v>20</v>
      </c>
      <c r="L60" s="67" t="s">
        <v>141</v>
      </c>
      <c r="M60" s="47">
        <v>0</v>
      </c>
      <c r="N60" s="48">
        <v>0.5</v>
      </c>
      <c r="O60" s="85"/>
      <c r="P60" s="50"/>
      <c r="R60" s="119"/>
    </row>
    <row r="61" spans="1:18" ht="44.25" customHeight="1" x14ac:dyDescent="0.2">
      <c r="A61" s="132"/>
      <c r="B61" s="133"/>
      <c r="C61" s="138"/>
      <c r="D61" s="82"/>
      <c r="E61" s="97">
        <f>SUM(F61)/100</f>
        <v>0.1</v>
      </c>
      <c r="F61" s="116">
        <f t="shared" si="0"/>
        <v>10</v>
      </c>
      <c r="G61" s="135"/>
      <c r="H61" s="139" t="s">
        <v>142</v>
      </c>
      <c r="I61" s="92" t="s">
        <v>142</v>
      </c>
      <c r="J61" s="93">
        <f>SUM(K61)</f>
        <v>20</v>
      </c>
      <c r="K61" s="66">
        <v>20</v>
      </c>
      <c r="L61" s="67" t="s">
        <v>143</v>
      </c>
      <c r="M61" s="47">
        <v>0</v>
      </c>
      <c r="N61" s="48">
        <v>0.5</v>
      </c>
      <c r="O61" s="85"/>
      <c r="P61" s="50"/>
      <c r="R61" s="119"/>
    </row>
    <row r="62" spans="1:18" ht="47.25" customHeight="1" x14ac:dyDescent="0.2">
      <c r="A62" s="132"/>
      <c r="B62" s="133"/>
      <c r="C62" s="139" t="s">
        <v>144</v>
      </c>
      <c r="D62" s="82"/>
      <c r="E62" s="97">
        <f>SUM(F62)/100</f>
        <v>0.06</v>
      </c>
      <c r="F62" s="116">
        <f t="shared" si="0"/>
        <v>6</v>
      </c>
      <c r="G62" s="135"/>
      <c r="H62" s="139" t="s">
        <v>145</v>
      </c>
      <c r="I62" s="92" t="s">
        <v>145</v>
      </c>
      <c r="J62" s="93">
        <f>SUM(K62)</f>
        <v>20</v>
      </c>
      <c r="K62" s="45">
        <v>20</v>
      </c>
      <c r="L62" s="67" t="s">
        <v>146</v>
      </c>
      <c r="M62" s="47">
        <v>0</v>
      </c>
      <c r="N62" s="48">
        <v>0.3</v>
      </c>
      <c r="O62" s="85"/>
      <c r="P62" s="50"/>
      <c r="R62" s="119"/>
    </row>
    <row r="63" spans="1:18" ht="65.25" customHeight="1" x14ac:dyDescent="0.2">
      <c r="A63" s="140" t="s">
        <v>147</v>
      </c>
      <c r="B63" s="133">
        <f>D63/2</f>
        <v>0.5</v>
      </c>
      <c r="C63" s="141" t="s">
        <v>148</v>
      </c>
      <c r="D63" s="82">
        <f>SUM(E63:E65)*2</f>
        <v>1</v>
      </c>
      <c r="E63" s="39">
        <f>SUM(F63:F64)/100</f>
        <v>0.35</v>
      </c>
      <c r="F63" s="116">
        <f t="shared" si="0"/>
        <v>20</v>
      </c>
      <c r="G63" s="142" t="s">
        <v>149</v>
      </c>
      <c r="H63" s="141" t="s">
        <v>150</v>
      </c>
      <c r="I63" s="102" t="s">
        <v>151</v>
      </c>
      <c r="J63" s="44">
        <f>SUM(K63:K64)</f>
        <v>70</v>
      </c>
      <c r="K63" s="66">
        <v>40</v>
      </c>
      <c r="L63" s="67" t="s">
        <v>152</v>
      </c>
      <c r="M63" s="47">
        <v>0</v>
      </c>
      <c r="N63" s="48">
        <v>0.5</v>
      </c>
      <c r="O63" s="49">
        <v>4257715194.3688898</v>
      </c>
      <c r="P63" s="50" t="s">
        <v>67</v>
      </c>
      <c r="R63" s="119"/>
    </row>
    <row r="64" spans="1:18" ht="107.25" customHeight="1" x14ac:dyDescent="0.2">
      <c r="A64" s="143"/>
      <c r="B64" s="133"/>
      <c r="C64" s="144"/>
      <c r="D64" s="82"/>
      <c r="E64" s="120"/>
      <c r="F64" s="116">
        <f t="shared" si="0"/>
        <v>15</v>
      </c>
      <c r="G64" s="145"/>
      <c r="H64" s="144"/>
      <c r="I64" s="102" t="s">
        <v>153</v>
      </c>
      <c r="J64" s="62"/>
      <c r="K64" s="66">
        <v>30</v>
      </c>
      <c r="L64" s="107" t="s">
        <v>154</v>
      </c>
      <c r="M64" s="47">
        <v>0</v>
      </c>
      <c r="N64" s="48">
        <v>0.5</v>
      </c>
      <c r="O64" s="56"/>
      <c r="P64" s="50"/>
      <c r="R64" s="119"/>
    </row>
    <row r="65" spans="1:18" ht="60.75" customHeight="1" x14ac:dyDescent="0.2">
      <c r="A65" s="143"/>
      <c r="B65" s="133"/>
      <c r="C65" s="146"/>
      <c r="D65" s="82"/>
      <c r="E65" s="97">
        <f>SUM(F65)/100</f>
        <v>0.15</v>
      </c>
      <c r="F65" s="116">
        <f t="shared" si="0"/>
        <v>15</v>
      </c>
      <c r="G65" s="147"/>
      <c r="H65" s="148" t="s">
        <v>155</v>
      </c>
      <c r="I65" s="92" t="s">
        <v>156</v>
      </c>
      <c r="J65" s="93">
        <f>SUM(K65)</f>
        <v>30</v>
      </c>
      <c r="K65" s="66">
        <v>30</v>
      </c>
      <c r="L65" s="107" t="s">
        <v>157</v>
      </c>
      <c r="M65" s="47">
        <v>0</v>
      </c>
      <c r="N65" s="48">
        <v>0.5</v>
      </c>
      <c r="O65" s="79"/>
      <c r="P65" s="50"/>
      <c r="R65" s="119"/>
    </row>
    <row r="66" spans="1:18" ht="38.25" customHeight="1" x14ac:dyDescent="0.2">
      <c r="A66" s="149" t="s">
        <v>158</v>
      </c>
      <c r="B66" s="52">
        <f>D66/2</f>
        <v>0.5</v>
      </c>
      <c r="C66" s="150" t="s">
        <v>159</v>
      </c>
      <c r="D66" s="39">
        <f>SUM(E66:E74)*2</f>
        <v>1</v>
      </c>
      <c r="E66" s="39">
        <f>SUM(F66:F70)/100</f>
        <v>0.3</v>
      </c>
      <c r="F66" s="116">
        <f t="shared" si="0"/>
        <v>6</v>
      </c>
      <c r="G66" s="151" t="s">
        <v>160</v>
      </c>
      <c r="H66" s="150" t="s">
        <v>161</v>
      </c>
      <c r="I66" s="152" t="s">
        <v>162</v>
      </c>
      <c r="J66" s="44">
        <f>SUM(K66:K70)</f>
        <v>60</v>
      </c>
      <c r="K66" s="66">
        <v>12</v>
      </c>
      <c r="L66" s="107" t="s">
        <v>163</v>
      </c>
      <c r="M66" s="47">
        <v>0</v>
      </c>
      <c r="N66" s="48">
        <v>0.5</v>
      </c>
      <c r="O66" s="85">
        <v>4257715194.3688898</v>
      </c>
      <c r="P66" s="95">
        <v>187840000</v>
      </c>
      <c r="R66" s="119"/>
    </row>
    <row r="67" spans="1:18" ht="45" x14ac:dyDescent="0.2">
      <c r="A67" s="149"/>
      <c r="B67" s="52"/>
      <c r="C67" s="150"/>
      <c r="D67" s="53"/>
      <c r="E67" s="53"/>
      <c r="F67" s="116">
        <f t="shared" si="0"/>
        <v>6</v>
      </c>
      <c r="G67" s="153" t="s">
        <v>164</v>
      </c>
      <c r="H67" s="150"/>
      <c r="I67" s="152" t="s">
        <v>165</v>
      </c>
      <c r="J67" s="55"/>
      <c r="K67" s="66">
        <v>12</v>
      </c>
      <c r="L67" s="107" t="s">
        <v>166</v>
      </c>
      <c r="M67" s="47">
        <v>0</v>
      </c>
      <c r="N67" s="48">
        <v>0.5</v>
      </c>
      <c r="O67" s="85"/>
      <c r="P67" s="95">
        <v>0</v>
      </c>
      <c r="R67" s="119"/>
    </row>
    <row r="68" spans="1:18" ht="65.25" customHeight="1" x14ac:dyDescent="0.2">
      <c r="A68" s="149"/>
      <c r="B68" s="52"/>
      <c r="C68" s="150"/>
      <c r="D68" s="53"/>
      <c r="E68" s="53"/>
      <c r="F68" s="116">
        <f t="shared" si="0"/>
        <v>6</v>
      </c>
      <c r="G68" s="153"/>
      <c r="H68" s="150"/>
      <c r="I68" s="152" t="s">
        <v>167</v>
      </c>
      <c r="J68" s="55"/>
      <c r="K68" s="66">
        <v>12</v>
      </c>
      <c r="L68" s="107" t="s">
        <v>168</v>
      </c>
      <c r="M68" s="47">
        <v>1</v>
      </c>
      <c r="N68" s="48">
        <v>0.5</v>
      </c>
      <c r="O68" s="85"/>
      <c r="P68" s="95">
        <v>0</v>
      </c>
      <c r="R68" s="119"/>
    </row>
    <row r="69" spans="1:18" ht="53.25" customHeight="1" x14ac:dyDescent="0.2">
      <c r="A69" s="149"/>
      <c r="B69" s="52"/>
      <c r="C69" s="150"/>
      <c r="D69" s="53"/>
      <c r="E69" s="53"/>
      <c r="F69" s="116">
        <f t="shared" si="0"/>
        <v>6</v>
      </c>
      <c r="G69" s="153"/>
      <c r="H69" s="150"/>
      <c r="I69" s="152" t="s">
        <v>169</v>
      </c>
      <c r="J69" s="55"/>
      <c r="K69" s="66">
        <v>12</v>
      </c>
      <c r="L69" s="107" t="s">
        <v>170</v>
      </c>
      <c r="M69" s="47">
        <v>249</v>
      </c>
      <c r="N69" s="48">
        <v>0.5</v>
      </c>
      <c r="O69" s="85"/>
      <c r="P69" s="95">
        <v>0</v>
      </c>
      <c r="R69" s="119"/>
    </row>
    <row r="70" spans="1:18" ht="72" customHeight="1" x14ac:dyDescent="0.2">
      <c r="A70" s="149"/>
      <c r="B70" s="52"/>
      <c r="C70" s="150"/>
      <c r="D70" s="53"/>
      <c r="E70" s="120"/>
      <c r="F70" s="116">
        <f t="shared" si="0"/>
        <v>6</v>
      </c>
      <c r="G70" s="153"/>
      <c r="H70" s="154"/>
      <c r="I70" s="152" t="s">
        <v>171</v>
      </c>
      <c r="J70" s="62"/>
      <c r="K70" s="66">
        <v>12</v>
      </c>
      <c r="L70" s="107" t="s">
        <v>172</v>
      </c>
      <c r="M70" s="127">
        <v>25204</v>
      </c>
      <c r="N70" s="48">
        <v>0.5</v>
      </c>
      <c r="O70" s="85"/>
      <c r="P70" s="155">
        <v>0</v>
      </c>
      <c r="R70" s="119"/>
    </row>
    <row r="71" spans="1:18" ht="41.25" customHeight="1" x14ac:dyDescent="0.2">
      <c r="A71" s="149"/>
      <c r="B71" s="52"/>
      <c r="C71" s="150"/>
      <c r="D71" s="53"/>
      <c r="E71" s="39">
        <f>SUM(F71:F74)/100</f>
        <v>0.2</v>
      </c>
      <c r="F71" s="116">
        <f t="shared" si="0"/>
        <v>5</v>
      </c>
      <c r="G71" s="153"/>
      <c r="H71" s="156" t="s">
        <v>173</v>
      </c>
      <c r="I71" s="157" t="s">
        <v>174</v>
      </c>
      <c r="J71" s="44">
        <f>SUM(K71:K74)</f>
        <v>40</v>
      </c>
      <c r="K71" s="66">
        <v>10</v>
      </c>
      <c r="L71" s="107" t="s">
        <v>175</v>
      </c>
      <c r="M71" s="47">
        <v>1</v>
      </c>
      <c r="N71" s="48">
        <v>0.5</v>
      </c>
      <c r="O71" s="85"/>
      <c r="P71" s="50">
        <v>0</v>
      </c>
      <c r="R71" s="119"/>
    </row>
    <row r="72" spans="1:18" ht="39.75" customHeight="1" x14ac:dyDescent="0.2">
      <c r="A72" s="149"/>
      <c r="B72" s="52"/>
      <c r="C72" s="150"/>
      <c r="D72" s="53"/>
      <c r="E72" s="53"/>
      <c r="F72" s="116">
        <f t="shared" si="0"/>
        <v>5</v>
      </c>
      <c r="G72" s="153"/>
      <c r="H72" s="150"/>
      <c r="I72" s="157" t="s">
        <v>176</v>
      </c>
      <c r="J72" s="55"/>
      <c r="K72" s="66">
        <v>10</v>
      </c>
      <c r="L72" s="67" t="s">
        <v>177</v>
      </c>
      <c r="M72" s="47">
        <v>0</v>
      </c>
      <c r="N72" s="48">
        <v>0.5</v>
      </c>
      <c r="O72" s="85"/>
      <c r="P72" s="50"/>
      <c r="R72" s="119"/>
    </row>
    <row r="73" spans="1:18" ht="47.25" customHeight="1" x14ac:dyDescent="0.2">
      <c r="A73" s="149"/>
      <c r="B73" s="52"/>
      <c r="C73" s="150"/>
      <c r="D73" s="53"/>
      <c r="E73" s="53"/>
      <c r="F73" s="116">
        <f t="shared" si="0"/>
        <v>5</v>
      </c>
      <c r="G73" s="153"/>
      <c r="H73" s="150"/>
      <c r="I73" s="157" t="s">
        <v>178</v>
      </c>
      <c r="J73" s="55"/>
      <c r="K73" s="66">
        <v>10</v>
      </c>
      <c r="L73" s="67" t="s">
        <v>179</v>
      </c>
      <c r="M73" s="47">
        <v>0</v>
      </c>
      <c r="N73" s="48">
        <v>0.5</v>
      </c>
      <c r="O73" s="85"/>
      <c r="P73" s="158">
        <v>141600000</v>
      </c>
      <c r="R73" s="119"/>
    </row>
    <row r="74" spans="1:18" ht="40.5" customHeight="1" x14ac:dyDescent="0.2">
      <c r="A74" s="149"/>
      <c r="B74" s="52"/>
      <c r="C74" s="154"/>
      <c r="D74" s="120"/>
      <c r="E74" s="120"/>
      <c r="F74" s="116">
        <f t="shared" si="0"/>
        <v>5</v>
      </c>
      <c r="G74" s="159"/>
      <c r="H74" s="154"/>
      <c r="I74" s="157" t="s">
        <v>180</v>
      </c>
      <c r="J74" s="62"/>
      <c r="K74" s="66">
        <v>10</v>
      </c>
      <c r="L74" s="67" t="s">
        <v>181</v>
      </c>
      <c r="M74" s="47">
        <v>4</v>
      </c>
      <c r="N74" s="48">
        <v>0.5</v>
      </c>
      <c r="O74" s="85"/>
      <c r="P74" s="158"/>
      <c r="R74" s="119"/>
    </row>
    <row r="75" spans="1:18" ht="47.25" customHeight="1" x14ac:dyDescent="0.2">
      <c r="A75" s="140" t="s">
        <v>182</v>
      </c>
      <c r="B75" s="133">
        <f>D75/2</f>
        <v>0.4</v>
      </c>
      <c r="C75" s="105" t="s">
        <v>183</v>
      </c>
      <c r="D75" s="82">
        <f>SUM(E75:E77)*2</f>
        <v>0.8</v>
      </c>
      <c r="E75" s="97">
        <f>SUM(F75)/100</f>
        <v>0.1</v>
      </c>
      <c r="F75" s="116">
        <f t="shared" ref="F75:F101" si="3">K75*N75</f>
        <v>10</v>
      </c>
      <c r="G75" s="160" t="s">
        <v>95</v>
      </c>
      <c r="H75" s="161" t="s">
        <v>184</v>
      </c>
      <c r="I75" s="162" t="s">
        <v>185</v>
      </c>
      <c r="J75" s="93">
        <f>SUM(K75)</f>
        <v>40</v>
      </c>
      <c r="K75" s="66">
        <v>40</v>
      </c>
      <c r="L75" s="157" t="s">
        <v>186</v>
      </c>
      <c r="M75" s="163">
        <v>0.35</v>
      </c>
      <c r="N75" s="48">
        <v>0.25</v>
      </c>
      <c r="O75" s="49">
        <v>4257715194.3688898</v>
      </c>
      <c r="P75" s="95">
        <v>23030469</v>
      </c>
      <c r="R75" s="119"/>
    </row>
    <row r="76" spans="1:18" ht="38.25" customHeight="1" x14ac:dyDescent="0.2">
      <c r="A76" s="140"/>
      <c r="B76" s="133"/>
      <c r="C76" s="110"/>
      <c r="D76" s="82"/>
      <c r="E76" s="97">
        <f>SUM(F76)/100</f>
        <v>0.2</v>
      </c>
      <c r="F76" s="116">
        <f t="shared" si="3"/>
        <v>20</v>
      </c>
      <c r="G76" s="153"/>
      <c r="H76" s="161" t="s">
        <v>187</v>
      </c>
      <c r="I76" s="162" t="s">
        <v>188</v>
      </c>
      <c r="J76" s="93">
        <f>SUM(K76)</f>
        <v>40</v>
      </c>
      <c r="K76" s="66">
        <v>40</v>
      </c>
      <c r="L76" s="157" t="s">
        <v>189</v>
      </c>
      <c r="M76" s="163">
        <v>0.4</v>
      </c>
      <c r="N76" s="48">
        <v>0.5</v>
      </c>
      <c r="O76" s="56"/>
      <c r="P76" s="50">
        <v>60000000</v>
      </c>
      <c r="R76" s="119"/>
    </row>
    <row r="77" spans="1:18" ht="45" customHeight="1" x14ac:dyDescent="0.2">
      <c r="A77" s="140"/>
      <c r="B77" s="133"/>
      <c r="C77" s="113"/>
      <c r="D77" s="82"/>
      <c r="E77" s="97">
        <f>SUM(F77)/100</f>
        <v>0.1</v>
      </c>
      <c r="F77" s="116">
        <f t="shared" si="3"/>
        <v>10</v>
      </c>
      <c r="G77" s="159"/>
      <c r="H77" s="161" t="s">
        <v>190</v>
      </c>
      <c r="I77" s="162" t="s">
        <v>191</v>
      </c>
      <c r="J77" s="93">
        <f>SUM(K77)</f>
        <v>20</v>
      </c>
      <c r="K77" s="66">
        <v>20</v>
      </c>
      <c r="L77" s="157" t="s">
        <v>192</v>
      </c>
      <c r="M77" s="163">
        <v>0.1</v>
      </c>
      <c r="N77" s="48">
        <v>0.5</v>
      </c>
      <c r="O77" s="79"/>
      <c r="P77" s="50"/>
      <c r="R77" s="119"/>
    </row>
    <row r="78" spans="1:18" ht="28.5" customHeight="1" x14ac:dyDescent="0.2">
      <c r="A78" s="164" t="s">
        <v>193</v>
      </c>
      <c r="B78" s="133">
        <f>D78/2</f>
        <v>0.46156000000000003</v>
      </c>
      <c r="C78" s="165" t="s">
        <v>194</v>
      </c>
      <c r="D78" s="39">
        <f>SUM(E78:E82)*2</f>
        <v>0.92312000000000005</v>
      </c>
      <c r="E78" s="97">
        <f>SUM(F78)/100</f>
        <v>0.1</v>
      </c>
      <c r="F78" s="116">
        <f t="shared" si="3"/>
        <v>10</v>
      </c>
      <c r="G78" s="160" t="s">
        <v>123</v>
      </c>
      <c r="H78" s="166" t="s">
        <v>195</v>
      </c>
      <c r="I78" s="167" t="s">
        <v>196</v>
      </c>
      <c r="J78" s="44">
        <f>SUM(K78:K79)</f>
        <v>40</v>
      </c>
      <c r="K78" s="66">
        <v>20</v>
      </c>
      <c r="L78" s="152" t="s">
        <v>189</v>
      </c>
      <c r="M78" s="89">
        <v>0.1875</v>
      </c>
      <c r="N78" s="48">
        <v>0.5</v>
      </c>
      <c r="O78" s="85">
        <v>4257715194.3688898</v>
      </c>
      <c r="P78" s="50">
        <v>320950857</v>
      </c>
      <c r="R78" s="119"/>
    </row>
    <row r="79" spans="1:18" ht="30.75" customHeight="1" x14ac:dyDescent="0.2">
      <c r="A79" s="164"/>
      <c r="B79" s="133"/>
      <c r="C79" s="168"/>
      <c r="D79" s="53"/>
      <c r="E79" s="97">
        <f>SUM(F79)/100</f>
        <v>7.5760000000000008E-2</v>
      </c>
      <c r="F79" s="116">
        <f t="shared" si="3"/>
        <v>7.5760000000000005</v>
      </c>
      <c r="G79" s="153"/>
      <c r="H79" s="169"/>
      <c r="I79" s="167" t="s">
        <v>197</v>
      </c>
      <c r="J79" s="62"/>
      <c r="K79" s="66">
        <v>20</v>
      </c>
      <c r="L79" s="152" t="s">
        <v>189</v>
      </c>
      <c r="M79" s="89">
        <v>3.7900000000000003E-2</v>
      </c>
      <c r="N79" s="48">
        <v>0.37880000000000003</v>
      </c>
      <c r="O79" s="85"/>
      <c r="P79" s="50"/>
      <c r="R79" s="119"/>
    </row>
    <row r="80" spans="1:18" ht="41.25" customHeight="1" x14ac:dyDescent="0.2">
      <c r="A80" s="164"/>
      <c r="B80" s="133"/>
      <c r="C80" s="168"/>
      <c r="D80" s="53"/>
      <c r="E80" s="39">
        <f>SUM(F80:F82)/100</f>
        <v>0.2858</v>
      </c>
      <c r="F80" s="116">
        <f t="shared" si="3"/>
        <v>8.58</v>
      </c>
      <c r="G80" s="153"/>
      <c r="H80" s="166" t="s">
        <v>198</v>
      </c>
      <c r="I80" s="167" t="s">
        <v>199</v>
      </c>
      <c r="J80" s="44">
        <f>SUM(K80:K82)</f>
        <v>60</v>
      </c>
      <c r="K80" s="66">
        <v>20</v>
      </c>
      <c r="L80" s="152" t="s">
        <v>189</v>
      </c>
      <c r="M80" s="89">
        <v>0.1716</v>
      </c>
      <c r="N80" s="48">
        <v>0.42899999999999999</v>
      </c>
      <c r="O80" s="85"/>
      <c r="P80" s="50"/>
      <c r="R80" s="119"/>
    </row>
    <row r="81" spans="1:23" ht="41.25" customHeight="1" x14ac:dyDescent="0.2">
      <c r="A81" s="164"/>
      <c r="B81" s="133"/>
      <c r="C81" s="168"/>
      <c r="D81" s="53"/>
      <c r="E81" s="53"/>
      <c r="F81" s="116">
        <f t="shared" si="3"/>
        <v>10</v>
      </c>
      <c r="G81" s="153"/>
      <c r="H81" s="170"/>
      <c r="I81" s="167" t="s">
        <v>200</v>
      </c>
      <c r="J81" s="55"/>
      <c r="K81" s="66">
        <v>20</v>
      </c>
      <c r="L81" s="152" t="s">
        <v>201</v>
      </c>
      <c r="M81" s="89">
        <v>0.2611</v>
      </c>
      <c r="N81" s="48">
        <v>0.5</v>
      </c>
      <c r="O81" s="85"/>
      <c r="P81" s="50"/>
      <c r="R81" s="119"/>
    </row>
    <row r="82" spans="1:23" ht="53.25" customHeight="1" x14ac:dyDescent="0.2">
      <c r="A82" s="164"/>
      <c r="B82" s="133"/>
      <c r="C82" s="171"/>
      <c r="D82" s="53"/>
      <c r="E82" s="120"/>
      <c r="F82" s="116">
        <f t="shared" si="3"/>
        <v>10</v>
      </c>
      <c r="G82" s="159"/>
      <c r="H82" s="169"/>
      <c r="I82" s="167" t="s">
        <v>202</v>
      </c>
      <c r="J82" s="62"/>
      <c r="K82" s="66">
        <v>20</v>
      </c>
      <c r="L82" s="152" t="s">
        <v>203</v>
      </c>
      <c r="M82" s="89">
        <v>8.4400000000000003E-2</v>
      </c>
      <c r="N82" s="48">
        <v>0.5</v>
      </c>
      <c r="O82" s="85"/>
      <c r="P82" s="95">
        <v>71878500</v>
      </c>
      <c r="R82" s="119"/>
    </row>
    <row r="83" spans="1:23" ht="49.5" customHeight="1" x14ac:dyDescent="0.2">
      <c r="A83" s="172" t="s">
        <v>204</v>
      </c>
      <c r="B83" s="133">
        <f>D83/2</f>
        <v>0.46499999999999997</v>
      </c>
      <c r="C83" s="173" t="s">
        <v>205</v>
      </c>
      <c r="D83" s="82">
        <f>SUM(E83:E92)*2</f>
        <v>0.92999999999999994</v>
      </c>
      <c r="E83" s="39">
        <f>SUM(F83:F84)/100</f>
        <v>0.25</v>
      </c>
      <c r="F83" s="116">
        <f t="shared" si="3"/>
        <v>12.5</v>
      </c>
      <c r="G83" s="160" t="s">
        <v>160</v>
      </c>
      <c r="H83" s="63" t="s">
        <v>206</v>
      </c>
      <c r="I83" s="157" t="s">
        <v>207</v>
      </c>
      <c r="J83" s="44">
        <f>SUM(K83:K84)</f>
        <v>50</v>
      </c>
      <c r="K83" s="66">
        <v>25</v>
      </c>
      <c r="L83" s="157" t="s">
        <v>208</v>
      </c>
      <c r="M83" s="47">
        <v>2</v>
      </c>
      <c r="N83" s="48">
        <v>0.5</v>
      </c>
      <c r="O83" s="85">
        <v>4257715194.3688898</v>
      </c>
      <c r="P83" s="50">
        <v>48683613</v>
      </c>
      <c r="R83" s="119"/>
    </row>
    <row r="84" spans="1:23" ht="39" customHeight="1" x14ac:dyDescent="0.2">
      <c r="A84" s="174"/>
      <c r="B84" s="133"/>
      <c r="C84" s="175"/>
      <c r="D84" s="82"/>
      <c r="E84" s="120"/>
      <c r="F84" s="116">
        <f t="shared" si="3"/>
        <v>12.5</v>
      </c>
      <c r="G84" s="153"/>
      <c r="H84" s="176"/>
      <c r="I84" s="157" t="s">
        <v>209</v>
      </c>
      <c r="J84" s="62"/>
      <c r="K84" s="66">
        <v>25</v>
      </c>
      <c r="L84" s="157" t="s">
        <v>210</v>
      </c>
      <c r="M84" s="47">
        <v>7</v>
      </c>
      <c r="N84" s="48">
        <v>0.5</v>
      </c>
      <c r="O84" s="85"/>
      <c r="P84" s="50"/>
      <c r="R84" s="119"/>
    </row>
    <row r="85" spans="1:23" ht="32.25" customHeight="1" x14ac:dyDescent="0.2">
      <c r="A85" s="174"/>
      <c r="B85" s="133"/>
      <c r="C85" s="175"/>
      <c r="D85" s="82"/>
      <c r="E85" s="39">
        <f>SUM(F85:F92)/100</f>
        <v>0.215</v>
      </c>
      <c r="F85" s="116">
        <f t="shared" si="3"/>
        <v>2.5</v>
      </c>
      <c r="G85" s="153"/>
      <c r="H85" s="63" t="s">
        <v>211</v>
      </c>
      <c r="I85" s="177" t="s">
        <v>212</v>
      </c>
      <c r="J85" s="44">
        <f>SUM(K85:K92)</f>
        <v>50</v>
      </c>
      <c r="K85" s="66">
        <v>5</v>
      </c>
      <c r="L85" s="157" t="s">
        <v>213</v>
      </c>
      <c r="M85" s="47">
        <v>5</v>
      </c>
      <c r="N85" s="48">
        <v>0.5</v>
      </c>
      <c r="O85" s="85"/>
      <c r="P85" s="178">
        <v>5000000</v>
      </c>
      <c r="R85" s="119"/>
    </row>
    <row r="86" spans="1:23" ht="39.75" customHeight="1" x14ac:dyDescent="0.2">
      <c r="A86" s="174"/>
      <c r="B86" s="133"/>
      <c r="C86" s="175"/>
      <c r="D86" s="82"/>
      <c r="E86" s="53"/>
      <c r="F86" s="116">
        <f t="shared" si="3"/>
        <v>3.5</v>
      </c>
      <c r="G86" s="153"/>
      <c r="H86" s="68"/>
      <c r="I86" s="179"/>
      <c r="J86" s="55"/>
      <c r="K86" s="66">
        <v>7</v>
      </c>
      <c r="L86" s="157" t="s">
        <v>214</v>
      </c>
      <c r="M86" s="47">
        <v>0</v>
      </c>
      <c r="N86" s="48">
        <v>0.5</v>
      </c>
      <c r="O86" s="85"/>
      <c r="P86" s="178"/>
      <c r="R86" s="119"/>
    </row>
    <row r="87" spans="1:23" ht="29.25" customHeight="1" x14ac:dyDescent="0.2">
      <c r="A87" s="174"/>
      <c r="B87" s="133"/>
      <c r="C87" s="175"/>
      <c r="D87" s="82"/>
      <c r="E87" s="53"/>
      <c r="F87" s="116">
        <f t="shared" si="3"/>
        <v>3</v>
      </c>
      <c r="G87" s="153"/>
      <c r="H87" s="68"/>
      <c r="I87" s="179"/>
      <c r="J87" s="55"/>
      <c r="K87" s="66">
        <v>6</v>
      </c>
      <c r="L87" s="157" t="s">
        <v>215</v>
      </c>
      <c r="M87" s="47">
        <v>6</v>
      </c>
      <c r="N87" s="48">
        <v>0.5</v>
      </c>
      <c r="O87" s="85"/>
      <c r="P87" s="178"/>
      <c r="R87" s="119"/>
    </row>
    <row r="88" spans="1:23" ht="39" customHeight="1" x14ac:dyDescent="0.2">
      <c r="A88" s="174"/>
      <c r="B88" s="133"/>
      <c r="C88" s="175"/>
      <c r="D88" s="82"/>
      <c r="E88" s="53"/>
      <c r="F88" s="116">
        <f t="shared" si="3"/>
        <v>3</v>
      </c>
      <c r="G88" s="153"/>
      <c r="H88" s="68"/>
      <c r="I88" s="179"/>
      <c r="J88" s="55"/>
      <c r="K88" s="66">
        <v>6</v>
      </c>
      <c r="L88" s="157" t="s">
        <v>216</v>
      </c>
      <c r="M88" s="47">
        <v>2</v>
      </c>
      <c r="N88" s="48">
        <v>0.5</v>
      </c>
      <c r="O88" s="85"/>
      <c r="P88" s="178"/>
      <c r="R88" s="119"/>
    </row>
    <row r="89" spans="1:23" ht="29.25" customHeight="1" x14ac:dyDescent="0.2">
      <c r="A89" s="174"/>
      <c r="B89" s="133"/>
      <c r="C89" s="175"/>
      <c r="D89" s="82"/>
      <c r="E89" s="53"/>
      <c r="F89" s="116">
        <f t="shared" si="3"/>
        <v>3</v>
      </c>
      <c r="G89" s="153"/>
      <c r="H89" s="68"/>
      <c r="I89" s="179"/>
      <c r="J89" s="55"/>
      <c r="K89" s="66">
        <v>6</v>
      </c>
      <c r="L89" s="157" t="s">
        <v>217</v>
      </c>
      <c r="M89" s="47">
        <v>3</v>
      </c>
      <c r="N89" s="48">
        <v>0.5</v>
      </c>
      <c r="O89" s="85"/>
      <c r="P89" s="178"/>
      <c r="R89" s="119"/>
    </row>
    <row r="90" spans="1:23" ht="42.75" customHeight="1" x14ac:dyDescent="0.2">
      <c r="A90" s="174"/>
      <c r="B90" s="133"/>
      <c r="C90" s="175"/>
      <c r="D90" s="82"/>
      <c r="E90" s="53"/>
      <c r="F90" s="116">
        <f t="shared" si="3"/>
        <v>3.5</v>
      </c>
      <c r="G90" s="153"/>
      <c r="H90" s="68"/>
      <c r="I90" s="179"/>
      <c r="J90" s="55"/>
      <c r="K90" s="66">
        <v>7</v>
      </c>
      <c r="L90" s="157" t="s">
        <v>218</v>
      </c>
      <c r="M90" s="47">
        <v>2</v>
      </c>
      <c r="N90" s="48">
        <v>0.5</v>
      </c>
      <c r="O90" s="85"/>
      <c r="P90" s="178"/>
      <c r="R90" s="119"/>
    </row>
    <row r="91" spans="1:23" ht="39.75" customHeight="1" x14ac:dyDescent="0.2">
      <c r="A91" s="174"/>
      <c r="B91" s="133"/>
      <c r="C91" s="175"/>
      <c r="D91" s="82"/>
      <c r="E91" s="53"/>
      <c r="F91" s="116">
        <f t="shared" si="3"/>
        <v>0</v>
      </c>
      <c r="G91" s="153"/>
      <c r="H91" s="68"/>
      <c r="I91" s="179"/>
      <c r="J91" s="55"/>
      <c r="K91" s="66">
        <v>7</v>
      </c>
      <c r="L91" s="157" t="s">
        <v>219</v>
      </c>
      <c r="M91" s="47">
        <v>0</v>
      </c>
      <c r="N91" s="48">
        <v>0</v>
      </c>
      <c r="O91" s="85"/>
      <c r="P91" s="178"/>
      <c r="R91" s="119"/>
    </row>
    <row r="92" spans="1:23" ht="42" customHeight="1" x14ac:dyDescent="0.2">
      <c r="A92" s="180"/>
      <c r="B92" s="133"/>
      <c r="C92" s="181"/>
      <c r="D92" s="82"/>
      <c r="E92" s="120"/>
      <c r="F92" s="116">
        <f t="shared" si="3"/>
        <v>3</v>
      </c>
      <c r="G92" s="159"/>
      <c r="H92" s="176"/>
      <c r="I92" s="182"/>
      <c r="J92" s="62"/>
      <c r="K92" s="66">
        <v>6</v>
      </c>
      <c r="L92" s="157" t="s">
        <v>220</v>
      </c>
      <c r="M92" s="47">
        <v>3</v>
      </c>
      <c r="N92" s="48">
        <v>0.5</v>
      </c>
      <c r="O92" s="85"/>
      <c r="P92" s="178"/>
      <c r="R92" s="119"/>
      <c r="T92" s="183"/>
    </row>
    <row r="93" spans="1:23" ht="23.25" customHeight="1" thickBot="1" x14ac:dyDescent="0.25">
      <c r="A93" s="184" t="s">
        <v>221</v>
      </c>
      <c r="B93" s="185">
        <f>SUM(B11:B92)/9</f>
        <v>0.46014444444444447</v>
      </c>
      <c r="C93" s="186" t="s">
        <v>222</v>
      </c>
      <c r="D93" s="187">
        <f>(D11+D25+D38+D56+D63+D66+D75+D78+D83)/9</f>
        <v>0.92028888888888893</v>
      </c>
      <c r="E93" s="188"/>
      <c r="F93" s="189"/>
      <c r="G93" s="189"/>
      <c r="H93" s="189"/>
      <c r="I93" s="190"/>
      <c r="J93" s="191"/>
      <c r="K93" s="192" t="s">
        <v>223</v>
      </c>
      <c r="L93" s="193" t="s">
        <v>224</v>
      </c>
      <c r="M93" s="193"/>
      <c r="N93" s="194">
        <f>SUM(N11:N92)/82</f>
        <v>0.45381219512195115</v>
      </c>
      <c r="O93" s="195">
        <f>SUM(O11:O92)</f>
        <v>38319436749.320007</v>
      </c>
      <c r="P93" s="196">
        <f>SUM(P11:P92)</f>
        <v>938569801</v>
      </c>
      <c r="R93">
        <f>21255989276</f>
        <v>21255989276</v>
      </c>
      <c r="S93" s="197">
        <f>R93-P93</f>
        <v>20317419475</v>
      </c>
      <c r="T93" s="183">
        <f>S93/4</f>
        <v>5079354868.75</v>
      </c>
      <c r="V93">
        <f>24760749921</f>
        <v>24760749921</v>
      </c>
    </row>
    <row r="94" spans="1:23" ht="36.75" customHeight="1" thickBot="1" x14ac:dyDescent="0.3">
      <c r="A94" s="198"/>
      <c r="B94" s="185"/>
      <c r="C94" s="186"/>
      <c r="D94" s="187"/>
      <c r="E94" s="199">
        <f>SUM(E11:E92)/9</f>
        <v>0.46014444444444447</v>
      </c>
      <c r="F94" s="200" t="s">
        <v>225</v>
      </c>
      <c r="G94" s="200"/>
      <c r="H94" s="201"/>
      <c r="I94" s="202"/>
      <c r="J94" s="202"/>
      <c r="K94" s="203"/>
      <c r="L94" s="204"/>
      <c r="M94" s="205">
        <f>'EVALUACION (JUNIO 2015)'!O94/'[1]PLAN INDICATIVO 2015'!P92</f>
        <v>0.6819068323934393</v>
      </c>
      <c r="N94" s="206" t="s">
        <v>226</v>
      </c>
      <c r="O94" s="207">
        <f>SUM(O93:P93)</f>
        <v>39258006550.320007</v>
      </c>
      <c r="P94" s="207"/>
      <c r="Q94" s="197"/>
      <c r="R94" s="208"/>
      <c r="U94" s="209">
        <f>O94/'[1]PLAN INDICATIVO 2015'!P92</f>
        <v>0.6819068323934393</v>
      </c>
      <c r="V94" s="197">
        <f>V93-P93</f>
        <v>23822180120</v>
      </c>
      <c r="W94" s="210">
        <f>40860017145.26-P93</f>
        <v>39921447344.260002</v>
      </c>
    </row>
    <row r="95" spans="1:23" x14ac:dyDescent="0.2">
      <c r="V95" s="197">
        <f>V94/9</f>
        <v>2646908902.2222223</v>
      </c>
    </row>
    <row r="96" spans="1:23" ht="14.25" customHeight="1" x14ac:dyDescent="0.2">
      <c r="P96" s="211"/>
      <c r="W96">
        <f>W94/9</f>
        <v>4435716371.584445</v>
      </c>
    </row>
    <row r="97" spans="15:16" ht="18.75" hidden="1" customHeight="1" x14ac:dyDescent="0.2">
      <c r="P97" s="197">
        <f>27189333117-P93</f>
        <v>26250763316</v>
      </c>
    </row>
    <row r="98" spans="15:16" hidden="1" x14ac:dyDescent="0.2">
      <c r="P98" s="197">
        <f>P97/9</f>
        <v>2916751479.5555553</v>
      </c>
    </row>
    <row r="99" spans="15:16" hidden="1" x14ac:dyDescent="0.2">
      <c r="P99" s="197">
        <f>P98*9+P93</f>
        <v>27189333117</v>
      </c>
    </row>
    <row r="100" spans="15:16" hidden="1" x14ac:dyDescent="0.2"/>
    <row r="101" spans="15:16" hidden="1" x14ac:dyDescent="0.2"/>
    <row r="102" spans="15:16" hidden="1" x14ac:dyDescent="0.2"/>
    <row r="104" spans="15:16" x14ac:dyDescent="0.2">
      <c r="O104" s="197"/>
    </row>
    <row r="105" spans="15:16" x14ac:dyDescent="0.2">
      <c r="O105" s="197"/>
    </row>
  </sheetData>
  <mergeCells count="167">
    <mergeCell ref="A93:A94"/>
    <mergeCell ref="B93:B94"/>
    <mergeCell ref="C93:C94"/>
    <mergeCell ref="D93:D94"/>
    <mergeCell ref="O94:P94"/>
    <mergeCell ref="H83:H84"/>
    <mergeCell ref="J83:J84"/>
    <mergeCell ref="O83:O92"/>
    <mergeCell ref="P83:P84"/>
    <mergeCell ref="E85:E92"/>
    <mergeCell ref="H85:H92"/>
    <mergeCell ref="I85:I92"/>
    <mergeCell ref="J85:J92"/>
    <mergeCell ref="P85:P92"/>
    <mergeCell ref="A83:A92"/>
    <mergeCell ref="B83:B92"/>
    <mergeCell ref="C83:C92"/>
    <mergeCell ref="D83:D92"/>
    <mergeCell ref="E83:E84"/>
    <mergeCell ref="G83:G92"/>
    <mergeCell ref="J78:J79"/>
    <mergeCell ref="O78:O82"/>
    <mergeCell ref="P78:P81"/>
    <mergeCell ref="E80:E82"/>
    <mergeCell ref="H80:H82"/>
    <mergeCell ref="J80:J82"/>
    <mergeCell ref="A78:A82"/>
    <mergeCell ref="B78:B82"/>
    <mergeCell ref="C78:C82"/>
    <mergeCell ref="D78:D82"/>
    <mergeCell ref="G78:G82"/>
    <mergeCell ref="H78:H79"/>
    <mergeCell ref="P71:P72"/>
    <mergeCell ref="P73:P74"/>
    <mergeCell ref="A75:A77"/>
    <mergeCell ref="B75:B77"/>
    <mergeCell ref="C75:C77"/>
    <mergeCell ref="D75:D77"/>
    <mergeCell ref="G75:G77"/>
    <mergeCell ref="O75:O77"/>
    <mergeCell ref="P76:P77"/>
    <mergeCell ref="H66:H70"/>
    <mergeCell ref="J66:J70"/>
    <mergeCell ref="O66:O74"/>
    <mergeCell ref="G67:G74"/>
    <mergeCell ref="E71:E74"/>
    <mergeCell ref="H71:H74"/>
    <mergeCell ref="J71:J74"/>
    <mergeCell ref="G63:G65"/>
    <mergeCell ref="H63:H64"/>
    <mergeCell ref="J63:J64"/>
    <mergeCell ref="O63:O65"/>
    <mergeCell ref="P63:P65"/>
    <mergeCell ref="A66:A74"/>
    <mergeCell ref="B66:B74"/>
    <mergeCell ref="C66:C74"/>
    <mergeCell ref="D66:D74"/>
    <mergeCell ref="E66:E70"/>
    <mergeCell ref="H56:H59"/>
    <mergeCell ref="I56:I59"/>
    <mergeCell ref="J56:J59"/>
    <mergeCell ref="O56:O62"/>
    <mergeCell ref="P56:P62"/>
    <mergeCell ref="A63:A65"/>
    <mergeCell ref="B63:B65"/>
    <mergeCell ref="C63:C65"/>
    <mergeCell ref="D63:D65"/>
    <mergeCell ref="E63:E64"/>
    <mergeCell ref="A56:A62"/>
    <mergeCell ref="B56:B62"/>
    <mergeCell ref="C56:C61"/>
    <mergeCell ref="D56:D62"/>
    <mergeCell ref="E56:E59"/>
    <mergeCell ref="G56:G62"/>
    <mergeCell ref="P49:P55"/>
    <mergeCell ref="E51:E53"/>
    <mergeCell ref="H51:H53"/>
    <mergeCell ref="J51:J53"/>
    <mergeCell ref="E54:E55"/>
    <mergeCell ref="G54:G55"/>
    <mergeCell ref="H54:H55"/>
    <mergeCell ref="I47:I48"/>
    <mergeCell ref="J47:J48"/>
    <mergeCell ref="E49:E50"/>
    <mergeCell ref="G49:G52"/>
    <mergeCell ref="H49:H50"/>
    <mergeCell ref="I49:I50"/>
    <mergeCell ref="J49:J50"/>
    <mergeCell ref="J38:J44"/>
    <mergeCell ref="O38:O55"/>
    <mergeCell ref="P38:P44"/>
    <mergeCell ref="A45:A55"/>
    <mergeCell ref="C45:C55"/>
    <mergeCell ref="E45:E47"/>
    <mergeCell ref="H45:H46"/>
    <mergeCell ref="J45:J46"/>
    <mergeCell ref="G47:G48"/>
    <mergeCell ref="H47:H48"/>
    <mergeCell ref="H34:H35"/>
    <mergeCell ref="I34:I35"/>
    <mergeCell ref="J34:J35"/>
    <mergeCell ref="A38:A44"/>
    <mergeCell ref="B38:B55"/>
    <mergeCell ref="C38:C44"/>
    <mergeCell ref="D38:D55"/>
    <mergeCell ref="G38:G45"/>
    <mergeCell ref="H38:H44"/>
    <mergeCell ref="I38:I44"/>
    <mergeCell ref="H25:H28"/>
    <mergeCell ref="I25:I26"/>
    <mergeCell ref="J25:J28"/>
    <mergeCell ref="O25:O37"/>
    <mergeCell ref="P25:P28"/>
    <mergeCell ref="I27:I28"/>
    <mergeCell ref="H30:H33"/>
    <mergeCell ref="I30:I31"/>
    <mergeCell ref="J30:J33"/>
    <mergeCell ref="P30:P37"/>
    <mergeCell ref="A25:A36"/>
    <mergeCell ref="B25:B37"/>
    <mergeCell ref="C25:C37"/>
    <mergeCell ref="D25:D37"/>
    <mergeCell ref="E25:E28"/>
    <mergeCell ref="G25:G37"/>
    <mergeCell ref="A17:A23"/>
    <mergeCell ref="C17:C24"/>
    <mergeCell ref="E17:E24"/>
    <mergeCell ref="H17:H23"/>
    <mergeCell ref="I17:I18"/>
    <mergeCell ref="J17:J23"/>
    <mergeCell ref="I19:I20"/>
    <mergeCell ref="G11:G24"/>
    <mergeCell ref="H11:H12"/>
    <mergeCell ref="J11:J16"/>
    <mergeCell ref="O11:O24"/>
    <mergeCell ref="P11:P24"/>
    <mergeCell ref="H13:H14"/>
    <mergeCell ref="H15:H16"/>
    <mergeCell ref="I15:I16"/>
    <mergeCell ref="M6:N6"/>
    <mergeCell ref="O6:P6"/>
    <mergeCell ref="O7:O10"/>
    <mergeCell ref="P7:P10"/>
    <mergeCell ref="M8:M10"/>
    <mergeCell ref="A11:A16"/>
    <mergeCell ref="B11:B24"/>
    <mergeCell ref="C11:C16"/>
    <mergeCell ref="D11:D24"/>
    <mergeCell ref="E11:E16"/>
    <mergeCell ref="G6:G10"/>
    <mergeCell ref="H6:H10"/>
    <mergeCell ref="I6:I10"/>
    <mergeCell ref="J6:J10"/>
    <mergeCell ref="K6:K10"/>
    <mergeCell ref="L6:L10"/>
    <mergeCell ref="A6:A10"/>
    <mergeCell ref="B6:B10"/>
    <mergeCell ref="C6:C10"/>
    <mergeCell ref="D6:D10"/>
    <mergeCell ref="E6:E10"/>
    <mergeCell ref="F6:F10"/>
    <mergeCell ref="A1:B3"/>
    <mergeCell ref="C1:N3"/>
    <mergeCell ref="O1:P3"/>
    <mergeCell ref="A4:B5"/>
    <mergeCell ref="C4:N5"/>
    <mergeCell ref="O4:P5"/>
  </mergeCells>
  <conditionalFormatting sqref="N94">
    <cfRule type="cellIs" dxfId="8" priority="1" stopIfTrue="1" operator="between">
      <formula>41%</formula>
      <formula>50%</formula>
    </cfRule>
    <cfRule type="cellIs" dxfId="7" priority="2" stopIfTrue="1" operator="between">
      <formula>25%</formula>
      <formula>40.9%</formula>
    </cfRule>
    <cfRule type="cellIs" dxfId="6" priority="3" stopIfTrue="1" operator="between">
      <formula>0%</formula>
      <formula>24%</formula>
    </cfRule>
  </conditionalFormatting>
  <conditionalFormatting sqref="D93:D94">
    <cfRule type="cellIs" dxfId="5" priority="4" stopIfTrue="1" operator="between">
      <formula>0.8</formula>
      <formula>1</formula>
    </cfRule>
    <cfRule type="cellIs" dxfId="4" priority="5" stopIfTrue="1" operator="between">
      <formula>0.4</formula>
      <formula>0.79</formula>
    </cfRule>
    <cfRule type="cellIs" dxfId="3" priority="6" stopIfTrue="1" operator="between">
      <formula>0</formula>
      <formula>0.39</formula>
    </cfRule>
  </conditionalFormatting>
  <conditionalFormatting sqref="E94 B93 N11:N93">
    <cfRule type="cellIs" dxfId="2" priority="7" stopIfTrue="1" operator="between">
      <formula>0.455</formula>
      <formula>0.5</formula>
    </cfRule>
    <cfRule type="cellIs" dxfId="1" priority="8" stopIfTrue="1" operator="between">
      <formula>0.245</formula>
      <formula>0.454</formula>
    </cfRule>
    <cfRule type="cellIs" dxfId="0" priority="9" stopIfTrue="1" operator="between">
      <formula>0</formula>
      <formula>0.244</formula>
    </cfRule>
  </conditionalFormatting>
  <printOptions horizontalCentered="1"/>
  <pageMargins left="0.39370078740157499" right="0.39370078740157499" top="0.74803149606299202" bottom="1.2204724409448799" header="0" footer="0"/>
  <pageSetup paperSize="5" scale="62" orientation="landscape" horizontalDpi="300" verticalDpi="300" r:id="rId1"/>
  <headerFooter alignWithMargins="0"/>
  <rowBreaks count="6" manualBreakCount="6">
    <brk id="24" max="15" man="1"/>
    <brk id="36" max="15" man="1"/>
    <brk id="44" max="15" man="1"/>
    <brk id="55" max="15" man="1"/>
    <brk id="65" max="15" man="1"/>
    <brk id="77" max="1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EVALUACION (JUNIO 2015)</vt:lpstr>
      <vt:lpstr>'EVALUACION (JUNIO 2015)'!Área_de_impresión</vt:lpstr>
      <vt:lpstr>'EVALUACION (JUNIO 2015)'!Títulos_a_imprimir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dc:creator>
  <cp:lastModifiedBy>UTS</cp:lastModifiedBy>
  <dcterms:created xsi:type="dcterms:W3CDTF">2015-09-08T16:53:13Z</dcterms:created>
  <dcterms:modified xsi:type="dcterms:W3CDTF">2015-09-08T16:53:43Z</dcterms:modified>
</cp:coreProperties>
</file>